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hammad Seddiq\Desktop\"/>
    </mc:Choice>
  </mc:AlternateContent>
  <xr:revisionPtr revIDLastSave="0" documentId="8_{71C3A517-F5BF-4C15-BFDD-1364A5E994B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8" r:id="rId1"/>
    <sheet name="FY1400_YTD_Actual" sheetId="3" r:id="rId2"/>
    <sheet name="Charts" sheetId="7" r:id="rId3"/>
    <sheet name="Targets &amp; historical" sheetId="6" r:id="rId4"/>
  </sheets>
  <definedNames>
    <definedName name="_xlnm.Print_Area" localSheetId="1">FY1400_YTD_Actual!$A$1:$N$27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3" l="1"/>
  <c r="H21" i="3"/>
  <c r="F21" i="3" l="1"/>
  <c r="N15" i="3" l="1"/>
  <c r="C21" i="3" l="1"/>
  <c r="D21" i="3"/>
  <c r="C10" i="3" l="1"/>
  <c r="D10" i="3"/>
  <c r="E10" i="3"/>
  <c r="F10" i="3"/>
  <c r="G10" i="3"/>
  <c r="H10" i="3"/>
  <c r="I10" i="3"/>
  <c r="J10" i="3"/>
  <c r="K10" i="3"/>
  <c r="L10" i="3"/>
  <c r="M10" i="3"/>
  <c r="B10" i="3"/>
  <c r="L21" i="3" l="1"/>
  <c r="B21" i="3" l="1"/>
  <c r="B25" i="3"/>
  <c r="M21" i="3" l="1"/>
  <c r="O19" i="3" l="1"/>
  <c r="O11" i="6" l="1"/>
  <c r="D3" i="6" l="1"/>
  <c r="E3" i="6"/>
  <c r="N18" i="3" l="1"/>
  <c r="P28" i="3" l="1"/>
  <c r="P22" i="3"/>
  <c r="B71" i="6" l="1"/>
  <c r="B48" i="6"/>
  <c r="C100" i="6"/>
  <c r="C99" i="6"/>
  <c r="AC9" i="7" l="1"/>
  <c r="B2" i="6"/>
  <c r="O65" i="6" l="1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N19" i="3"/>
  <c r="Q26" i="3" l="1"/>
  <c r="AA26" i="3" l="1"/>
  <c r="BC9" i="7" s="1"/>
  <c r="AS9" i="7"/>
  <c r="R26" i="3"/>
  <c r="AT9" i="7" s="1"/>
  <c r="S26" i="3"/>
  <c r="AU9" i="7" s="1"/>
  <c r="T26" i="3"/>
  <c r="AV9" i="7" s="1"/>
  <c r="U26" i="3"/>
  <c r="AW9" i="7" s="1"/>
  <c r="V26" i="3"/>
  <c r="AX9" i="7" s="1"/>
  <c r="W26" i="3"/>
  <c r="AY9" i="7" s="1"/>
  <c r="X26" i="3"/>
  <c r="AZ9" i="7" s="1"/>
  <c r="Y26" i="3"/>
  <c r="BA9" i="7" s="1"/>
  <c r="Z26" i="3"/>
  <c r="BB9" i="7" s="1"/>
  <c r="P26" i="3"/>
  <c r="AR9" i="7" s="1"/>
  <c r="AQ9" i="7" s="1"/>
  <c r="C25" i="3"/>
  <c r="D25" i="3"/>
  <c r="E25" i="3"/>
  <c r="F25" i="3"/>
  <c r="G25" i="3"/>
  <c r="H25" i="3"/>
  <c r="I25" i="3"/>
  <c r="J25" i="3"/>
  <c r="K25" i="3"/>
  <c r="L25" i="3"/>
  <c r="M25" i="3"/>
  <c r="C79" i="7"/>
  <c r="C80" i="7"/>
  <c r="C81" i="7"/>
  <c r="C82" i="7"/>
  <c r="C83" i="7"/>
  <c r="C84" i="7"/>
  <c r="C85" i="7"/>
  <c r="C78" i="7"/>
  <c r="C3" i="7"/>
  <c r="C4" i="7"/>
  <c r="C5" i="7"/>
  <c r="AQ113" i="7" l="1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 s="1"/>
  <c r="N91" i="6" s="1"/>
  <c r="M72" i="6"/>
  <c r="M85" i="6" s="1"/>
  <c r="M91" i="6" s="1"/>
  <c r="L72" i="6"/>
  <c r="K72" i="6"/>
  <c r="J72" i="6"/>
  <c r="J85" i="6" s="1"/>
  <c r="J91" i="6" s="1"/>
  <c r="I72" i="6"/>
  <c r="I85" i="6" s="1"/>
  <c r="I91" i="6" s="1"/>
  <c r="H72" i="6"/>
  <c r="G72" i="6"/>
  <c r="F72" i="6"/>
  <c r="F85" i="6" s="1"/>
  <c r="F91" i="6" s="1"/>
  <c r="E72" i="6"/>
  <c r="E85" i="6" s="1"/>
  <c r="E91" i="6" s="1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 s="1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T9" i="6"/>
  <c r="U9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S3" i="6"/>
  <c r="T3" i="6"/>
  <c r="U3" i="6"/>
  <c r="R3" i="6"/>
  <c r="Z79" i="6" l="1"/>
  <c r="S49" i="6"/>
  <c r="O89" i="6"/>
  <c r="T79" i="6"/>
  <c r="G85" i="6"/>
  <c r="G91" i="6" s="1"/>
  <c r="K85" i="6"/>
  <c r="K91" i="6" s="1"/>
  <c r="E62" i="6"/>
  <c r="E68" i="6" s="1"/>
  <c r="I62" i="6"/>
  <c r="I68" i="6" s="1"/>
  <c r="M62" i="6"/>
  <c r="M68" i="6" s="1"/>
  <c r="O56" i="6"/>
  <c r="F62" i="6"/>
  <c r="F68" i="6" s="1"/>
  <c r="J62" i="6"/>
  <c r="J68" i="6" s="1"/>
  <c r="N62" i="6"/>
  <c r="N68" i="6" s="1"/>
  <c r="Y72" i="6"/>
  <c r="X79" i="6"/>
  <c r="Q79" i="6"/>
  <c r="U79" i="6"/>
  <c r="Y79" i="6"/>
  <c r="AB79" i="6"/>
  <c r="R79" i="6"/>
  <c r="V79" i="6"/>
  <c r="D85" i="6"/>
  <c r="D91" i="6" s="1"/>
  <c r="H85" i="6"/>
  <c r="H91" i="6" s="1"/>
  <c r="L85" i="6"/>
  <c r="L91" i="6" s="1"/>
  <c r="O79" i="6"/>
  <c r="S79" i="6"/>
  <c r="W79" i="6"/>
  <c r="AA79" i="6"/>
  <c r="AB72" i="6"/>
  <c r="Q72" i="6"/>
  <c r="U72" i="6"/>
  <c r="X72" i="6"/>
  <c r="O72" i="6"/>
  <c r="O85" i="6" s="1"/>
  <c r="R72" i="6"/>
  <c r="V72" i="6"/>
  <c r="Z72" i="6"/>
  <c r="T72" i="6"/>
  <c r="S72" i="6"/>
  <c r="W72" i="6"/>
  <c r="AA72" i="6"/>
  <c r="O66" i="6"/>
  <c r="Y56" i="6"/>
  <c r="C62" i="6"/>
  <c r="C68" i="6" s="1"/>
  <c r="X56" i="6"/>
  <c r="T56" i="6"/>
  <c r="Q56" i="6"/>
  <c r="AB56" i="6"/>
  <c r="G62" i="6"/>
  <c r="G68" i="6" s="1"/>
  <c r="K62" i="6"/>
  <c r="K68" i="6" s="1"/>
  <c r="AA56" i="6"/>
  <c r="W56" i="6"/>
  <c r="S56" i="6"/>
  <c r="U56" i="6"/>
  <c r="D62" i="6"/>
  <c r="D68" i="6" s="1"/>
  <c r="H62" i="6"/>
  <c r="H68" i="6" s="1"/>
  <c r="L62" i="6"/>
  <c r="L68" i="6" s="1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AC44" i="7"/>
  <c r="Z62" i="6" l="1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 s="1"/>
  <c r="AD109" i="7"/>
  <c r="AC109" i="7" s="1"/>
  <c r="AD95" i="7"/>
  <c r="AC95" i="7" s="1"/>
  <c r="AD88" i="7"/>
  <c r="AC88" i="7" s="1"/>
  <c r="AD81" i="7"/>
  <c r="AC81" i="7" s="1"/>
  <c r="AD74" i="7"/>
  <c r="AC74" i="7" s="1"/>
  <c r="AD67" i="7"/>
  <c r="AC67" i="7" s="1"/>
  <c r="AD60" i="7"/>
  <c r="AC60" i="7" s="1"/>
  <c r="AD53" i="7"/>
  <c r="AC53" i="7" s="1"/>
  <c r="AD46" i="7"/>
  <c r="AC46" i="7" s="1"/>
  <c r="AD39" i="7"/>
  <c r="AC39" i="7" s="1"/>
  <c r="AD32" i="7"/>
  <c r="AC32" i="7" s="1"/>
  <c r="AD25" i="7"/>
  <c r="AC25" i="7" s="1"/>
  <c r="AD18" i="7"/>
  <c r="AC18" i="7" s="1"/>
  <c r="AD11" i="7"/>
  <c r="AC11" i="7" s="1"/>
  <c r="AD4" i="7"/>
  <c r="AC102" i="7" l="1"/>
  <c r="C7" i="7" l="1"/>
  <c r="AQ13" i="7"/>
  <c r="AQ20" i="7" s="1"/>
  <c r="AQ27" i="7" s="1"/>
  <c r="AQ34" i="7" s="1"/>
  <c r="AQ41" i="7" s="1"/>
  <c r="AQ48" i="7" s="1"/>
  <c r="AQ55" i="7" s="1"/>
  <c r="AQ62" i="7" s="1"/>
  <c r="AQ69" i="7" s="1"/>
  <c r="AQ76" i="7" s="1"/>
  <c r="AQ83" i="7" s="1"/>
  <c r="AQ90" i="7" s="1"/>
  <c r="AQ97" i="7" s="1"/>
  <c r="AQ104" i="7" s="1"/>
  <c r="AQ111" i="7" s="1"/>
  <c r="AC107" i="7" l="1"/>
  <c r="AD108" i="7"/>
  <c r="AC108" i="7" s="1"/>
  <c r="AC100" i="7"/>
  <c r="AC93" i="7"/>
  <c r="AC86" i="7"/>
  <c r="AC79" i="7"/>
  <c r="AC72" i="7"/>
  <c r="AC65" i="7"/>
  <c r="AC58" i="7"/>
  <c r="AD101" i="7"/>
  <c r="AC101" i="7" s="1"/>
  <c r="AD94" i="7"/>
  <c r="AD98" i="7" s="1"/>
  <c r="AD87" i="7"/>
  <c r="AD91" i="7" s="1"/>
  <c r="AD85" i="7"/>
  <c r="AD80" i="7"/>
  <c r="AC80" i="7" s="1"/>
  <c r="AD73" i="7"/>
  <c r="AD77" i="7" s="1"/>
  <c r="AD66" i="7"/>
  <c r="AC66" i="7" s="1"/>
  <c r="AD59" i="7"/>
  <c r="AD63" i="7" s="1"/>
  <c r="C88" i="7"/>
  <c r="C87" i="7"/>
  <c r="C86" i="7"/>
  <c r="G21" i="3"/>
  <c r="C8" i="7"/>
  <c r="C6" i="7"/>
  <c r="C2" i="7"/>
  <c r="AC51" i="7"/>
  <c r="AD52" i="7"/>
  <c r="AC52" i="7" s="1"/>
  <c r="AD50" i="7"/>
  <c r="AD45" i="7"/>
  <c r="AD49" i="7" s="1"/>
  <c r="AC37" i="7"/>
  <c r="AC30" i="7"/>
  <c r="AC23" i="7"/>
  <c r="AC16" i="7"/>
  <c r="AD38" i="7"/>
  <c r="AD42" i="7" s="1"/>
  <c r="AD31" i="7"/>
  <c r="AC31" i="7" s="1"/>
  <c r="AD24" i="7"/>
  <c r="AC24" i="7" s="1"/>
  <c r="AD17" i="7"/>
  <c r="AC17" i="7" s="1"/>
  <c r="AD10" i="7"/>
  <c r="AC10" i="7" s="1"/>
  <c r="AC2" i="7"/>
  <c r="AD8" i="7"/>
  <c r="AD3" i="7"/>
  <c r="AC3" i="7" s="1"/>
  <c r="A1" i="3"/>
  <c r="AD72" i="7" s="1"/>
  <c r="AD76" i="7" s="1"/>
  <c r="A21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 s="1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 s="1"/>
  <c r="B15" i="6"/>
  <c r="B37" i="6" s="1"/>
  <c r="B61" i="6" s="1"/>
  <c r="B16" i="6"/>
  <c r="A17" i="3" s="1"/>
  <c r="B17" i="6"/>
  <c r="B39" i="6" s="1"/>
  <c r="B63" i="6" s="1"/>
  <c r="B18" i="6"/>
  <c r="B40" i="6" s="1"/>
  <c r="B4" i="6"/>
  <c r="A4" i="3" s="1"/>
  <c r="B5" i="6"/>
  <c r="B6" i="6"/>
  <c r="A6" i="3" s="1"/>
  <c r="B7" i="6"/>
  <c r="B8" i="6"/>
  <c r="B9" i="6"/>
  <c r="B10" i="6"/>
  <c r="A10" i="3" s="1"/>
  <c r="B11" i="6"/>
  <c r="B33" i="6" s="1"/>
  <c r="B12" i="6"/>
  <c r="A12" i="3" s="1"/>
  <c r="B13" i="6"/>
  <c r="B35" i="6" s="1"/>
  <c r="B59" i="6" s="1"/>
  <c r="B14" i="6"/>
  <c r="A14" i="3" s="1"/>
  <c r="B3" i="6"/>
  <c r="B25" i="6" s="1"/>
  <c r="A9" i="6" l="1"/>
  <c r="A5" i="6"/>
  <c r="A7" i="6"/>
  <c r="A61" i="6"/>
  <c r="B84" i="6"/>
  <c r="A59" i="6"/>
  <c r="B82" i="6"/>
  <c r="A82" i="6" s="1"/>
  <c r="B89" i="6"/>
  <c r="B34" i="6"/>
  <c r="B58" i="6" s="1"/>
  <c r="A37" i="6"/>
  <c r="A16" i="3"/>
  <c r="A25" i="6"/>
  <c r="B49" i="6"/>
  <c r="A40" i="6"/>
  <c r="B64" i="6"/>
  <c r="A41" i="6"/>
  <c r="B65" i="6"/>
  <c r="B36" i="6"/>
  <c r="A14" i="6"/>
  <c r="A33" i="6"/>
  <c r="B57" i="6"/>
  <c r="B86" i="6"/>
  <c r="A86" i="6" s="1"/>
  <c r="A63" i="6"/>
  <c r="A13" i="6"/>
  <c r="A18" i="6"/>
  <c r="A11" i="3"/>
  <c r="A39" i="6"/>
  <c r="A19" i="3"/>
  <c r="A16" i="6"/>
  <c r="A12" i="6"/>
  <c r="A35" i="6"/>
  <c r="A3" i="3"/>
  <c r="A18" i="3"/>
  <c r="A13" i="3"/>
  <c r="B29" i="6"/>
  <c r="A20" i="3"/>
  <c r="A17" i="6"/>
  <c r="B38" i="6"/>
  <c r="A8" i="6"/>
  <c r="B26" i="6"/>
  <c r="A19" i="6"/>
  <c r="A15" i="6"/>
  <c r="A11" i="6"/>
  <c r="AD16" i="7"/>
  <c r="AD20" i="7" s="1"/>
  <c r="AD51" i="7"/>
  <c r="AD55" i="7" s="1"/>
  <c r="AD86" i="7"/>
  <c r="AD90" i="7" s="1"/>
  <c r="AD30" i="7"/>
  <c r="AD34" i="7" s="1"/>
  <c r="AD100" i="7"/>
  <c r="AD104" i="7" s="1"/>
  <c r="AD2" i="7"/>
  <c r="AD6" i="7" s="1"/>
  <c r="AD9" i="7"/>
  <c r="AD13" i="7" s="1"/>
  <c r="AD23" i="7"/>
  <c r="AD27" i="7" s="1"/>
  <c r="AD37" i="7"/>
  <c r="AD41" i="7" s="1"/>
  <c r="AD93" i="7"/>
  <c r="AD97" i="7" s="1"/>
  <c r="AD44" i="7"/>
  <c r="AD48" i="7" s="1"/>
  <c r="AD65" i="7"/>
  <c r="AD69" i="7" s="1"/>
  <c r="AD79" i="7"/>
  <c r="AD83" i="7" s="1"/>
  <c r="AD107" i="7"/>
  <c r="AD111" i="7" s="1"/>
  <c r="AD58" i="7"/>
  <c r="AD62" i="7" s="1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D17" i="3" s="1"/>
  <c r="AD14" i="7"/>
  <c r="AD21" i="7"/>
  <c r="AD28" i="7"/>
  <c r="AD35" i="7"/>
  <c r="AC38" i="7"/>
  <c r="AD56" i="7"/>
  <c r="AC45" i="7"/>
  <c r="C3" i="3"/>
  <c r="C17" i="3" s="1"/>
  <c r="I3" i="3"/>
  <c r="I17" i="3" s="1"/>
  <c r="L3" i="3"/>
  <c r="L17" i="3" s="1"/>
  <c r="H3" i="3"/>
  <c r="H17" i="3" s="1"/>
  <c r="M3" i="3"/>
  <c r="M17" i="3" s="1"/>
  <c r="J3" i="3"/>
  <c r="J17" i="3" s="1"/>
  <c r="E3" i="3"/>
  <c r="E17" i="3" s="1"/>
  <c r="F3" i="3"/>
  <c r="F17" i="3" s="1"/>
  <c r="G3" i="3"/>
  <c r="G17" i="3" s="1"/>
  <c r="K3" i="3"/>
  <c r="K17" i="3" s="1"/>
  <c r="B32" i="6"/>
  <c r="A10" i="6"/>
  <c r="A4" i="6"/>
  <c r="AN52" i="7" s="1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 s="1"/>
  <c r="H38" i="6"/>
  <c r="H44" i="6" s="1"/>
  <c r="G38" i="6"/>
  <c r="G44" i="6" s="1"/>
  <c r="N38" i="6"/>
  <c r="N44" i="6" s="1"/>
  <c r="J38" i="6"/>
  <c r="J44" i="6" s="1"/>
  <c r="F38" i="6"/>
  <c r="F44" i="6" s="1"/>
  <c r="E38" i="6"/>
  <c r="E44" i="6" s="1"/>
  <c r="L38" i="6"/>
  <c r="L44" i="6" s="1"/>
  <c r="K38" i="6"/>
  <c r="K44" i="6" s="1"/>
  <c r="M38" i="6"/>
  <c r="M44" i="6" s="1"/>
  <c r="D38" i="6"/>
  <c r="D44" i="6" s="1"/>
  <c r="C38" i="6"/>
  <c r="O25" i="6"/>
  <c r="A34" i="6" l="1"/>
  <c r="A30" i="6"/>
  <c r="B54" i="6"/>
  <c r="A32" i="6"/>
  <c r="B56" i="6"/>
  <c r="A36" i="6"/>
  <c r="B60" i="6"/>
  <c r="A27" i="6"/>
  <c r="B51" i="6"/>
  <c r="A28" i="6"/>
  <c r="B52" i="6"/>
  <c r="A26" i="6"/>
  <c r="AO74" i="7" s="1"/>
  <c r="B50" i="6"/>
  <c r="B80" i="6"/>
  <c r="A80" i="6" s="1"/>
  <c r="A57" i="6"/>
  <c r="A65" i="6"/>
  <c r="B88" i="6"/>
  <c r="A88" i="6" s="1"/>
  <c r="A49" i="6"/>
  <c r="B72" i="6"/>
  <c r="A72" i="6" s="1"/>
  <c r="B81" i="6"/>
  <c r="A81" i="6" s="1"/>
  <c r="A58" i="6"/>
  <c r="A29" i="6"/>
  <c r="B53" i="6"/>
  <c r="A31" i="6"/>
  <c r="AJ109" i="7" s="1"/>
  <c r="B55" i="6"/>
  <c r="A38" i="6"/>
  <c r="B62" i="6"/>
  <c r="A64" i="6"/>
  <c r="B87" i="6"/>
  <c r="A87" i="6" s="1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 s="1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 s="1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 s="1"/>
  <c r="AI24" i="7"/>
  <c r="AH24" i="7"/>
  <c r="AL28" i="7" s="1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 s="1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 l="1"/>
  <c r="AE50" i="7" s="1"/>
  <c r="AN18" i="7"/>
  <c r="AE4" i="7"/>
  <c r="AE8" i="7" s="1"/>
  <c r="AF46" i="7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 s="1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 s="1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 s="1"/>
  <c r="AE74" i="7"/>
  <c r="AE78" i="7" s="1"/>
  <c r="AG102" i="7"/>
  <c r="AF102" i="7"/>
  <c r="AO67" i="7"/>
  <c r="AH102" i="7"/>
  <c r="AM88" i="7"/>
  <c r="AF74" i="7"/>
  <c r="AI67" i="7"/>
  <c r="AE32" i="7"/>
  <c r="AE36" i="7" s="1"/>
  <c r="AE109" i="7"/>
  <c r="AE113" i="7" s="1"/>
  <c r="AG95" i="7"/>
  <c r="AE88" i="7"/>
  <c r="AE92" i="7" s="1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 s="1"/>
  <c r="A62" i="6"/>
  <c r="B76" i="6"/>
  <c r="A76" i="6" s="1"/>
  <c r="A53" i="6"/>
  <c r="B73" i="6"/>
  <c r="A73" i="6" s="1"/>
  <c r="A50" i="6"/>
  <c r="A51" i="6"/>
  <c r="B74" i="6"/>
  <c r="A74" i="6" s="1"/>
  <c r="A56" i="6"/>
  <c r="B79" i="6"/>
  <c r="A79" i="6" s="1"/>
  <c r="B78" i="6"/>
  <c r="A78" i="6" s="1"/>
  <c r="A55" i="6"/>
  <c r="A52" i="6"/>
  <c r="B75" i="6"/>
  <c r="A75" i="6" s="1"/>
  <c r="B83" i="6"/>
  <c r="A83" i="6" s="1"/>
  <c r="A60" i="6"/>
  <c r="A54" i="6"/>
  <c r="B77" i="6"/>
  <c r="A77" i="6" s="1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22" i="7" l="1"/>
  <c r="AF50" i="7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AP86" i="7"/>
  <c r="AO86" i="7"/>
  <c r="AN86" i="7"/>
  <c r="AM86" i="7"/>
  <c r="AL86" i="7"/>
  <c r="AK86" i="7"/>
  <c r="AJ86" i="7"/>
  <c r="AE86" i="7"/>
  <c r="B17" i="3" l="1"/>
  <c r="B23" i="3" s="1"/>
  <c r="AH86" i="7"/>
  <c r="AG86" i="7"/>
  <c r="AF86" i="7"/>
  <c r="AI86" i="7"/>
  <c r="AE58" i="7"/>
  <c r="K21" i="3"/>
  <c r="J21" i="3"/>
  <c r="I21" i="3"/>
  <c r="E21" i="3"/>
  <c r="C23" i="3"/>
  <c r="N20" i="3"/>
  <c r="N21" i="3" s="1"/>
  <c r="N16" i="3"/>
  <c r="N14" i="3"/>
  <c r="N13" i="3"/>
  <c r="N12" i="3"/>
  <c r="N9" i="3"/>
  <c r="N8" i="3"/>
  <c r="N7" i="3"/>
  <c r="N6" i="3"/>
  <c r="N4" i="3"/>
  <c r="G23" i="3"/>
  <c r="N10" i="3" l="1"/>
  <c r="E23" i="3"/>
  <c r="D23" i="3"/>
  <c r="F23" i="3"/>
  <c r="H23" i="3"/>
  <c r="K23" i="3"/>
  <c r="L23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I23" i="3"/>
  <c r="M23" i="3"/>
  <c r="J23" i="3"/>
  <c r="N17" i="3" l="1"/>
  <c r="N23" i="3" s="1"/>
  <c r="Q21" i="3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AJ41" i="7" l="1"/>
  <c r="AW41" i="7" s="1"/>
  <c r="AP41" i="7"/>
  <c r="BC41" i="7" s="1"/>
  <c r="AM41" i="7"/>
  <c r="AZ41" i="7" s="1"/>
  <c r="AL41" i="7"/>
  <c r="AY41" i="7" s="1"/>
  <c r="AH41" i="7"/>
  <c r="AU41" i="7" s="1"/>
  <c r="AK41" i="7"/>
  <c r="AX41" i="7" s="1"/>
  <c r="AO41" i="7"/>
  <c r="BB41" i="7" s="1"/>
  <c r="AG41" i="7"/>
  <c r="AT41" i="7" s="1"/>
  <c r="AE41" i="7"/>
  <c r="AR41" i="7" s="1"/>
  <c r="AF41" i="7"/>
  <c r="AS41" i="7" s="1"/>
  <c r="AN41" i="7"/>
  <c r="BA41" i="7" s="1"/>
  <c r="AI41" i="7"/>
  <c r="AV41" i="7" s="1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 s="1"/>
  <c r="AI27" i="7"/>
  <c r="AV27" i="7" s="1"/>
  <c r="AF27" i="7"/>
  <c r="AS27" i="7" s="1"/>
  <c r="AJ27" i="7"/>
  <c r="AW27" i="7" s="1"/>
  <c r="AE27" i="7"/>
  <c r="AR27" i="7" s="1"/>
  <c r="AL27" i="7"/>
  <c r="AY27" i="7" s="1"/>
  <c r="AP27" i="7"/>
  <c r="BC27" i="7" s="1"/>
  <c r="AO27" i="7"/>
  <c r="BB27" i="7" s="1"/>
  <c r="AH27" i="7"/>
  <c r="AU27" i="7" s="1"/>
  <c r="AN27" i="7"/>
  <c r="BA27" i="7" s="1"/>
  <c r="AG27" i="7"/>
  <c r="AT27" i="7" s="1"/>
  <c r="AM27" i="7"/>
  <c r="AZ27" i="7" s="1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 s="1"/>
  <c r="AJ55" i="7"/>
  <c r="AW55" i="7" s="1"/>
  <c r="AF55" i="7"/>
  <c r="AS55" i="7" s="1"/>
  <c r="AN55" i="7"/>
  <c r="BA55" i="7" s="1"/>
  <c r="AI55" i="7"/>
  <c r="AV55" i="7" s="1"/>
  <c r="AL55" i="7"/>
  <c r="AY55" i="7" s="1"/>
  <c r="AK55" i="7"/>
  <c r="AX55" i="7" s="1"/>
  <c r="AE55" i="7"/>
  <c r="AR55" i="7" s="1"/>
  <c r="AH55" i="7"/>
  <c r="AU55" i="7" s="1"/>
  <c r="AP55" i="7"/>
  <c r="BC55" i="7" s="1"/>
  <c r="AG55" i="7"/>
  <c r="AT55" i="7" s="1"/>
  <c r="AO55" i="7"/>
  <c r="BB55" i="7" s="1"/>
  <c r="AO13" i="7"/>
  <c r="BB13" i="7" s="1"/>
  <c r="AP13" i="7"/>
  <c r="BC13" i="7" s="1"/>
  <c r="AH13" i="7"/>
  <c r="AU13" i="7" s="1"/>
  <c r="AN13" i="7"/>
  <c r="BA13" i="7" s="1"/>
  <c r="AE13" i="7"/>
  <c r="AR13" i="7" s="1"/>
  <c r="AJ13" i="7"/>
  <c r="AW13" i="7" s="1"/>
  <c r="AI13" i="7"/>
  <c r="AV13" i="7" s="1"/>
  <c r="AL13" i="7"/>
  <c r="AY13" i="7" s="1"/>
  <c r="AG13" i="7"/>
  <c r="AT13" i="7" s="1"/>
  <c r="AM13" i="7"/>
  <c r="AZ13" i="7" s="1"/>
  <c r="AF13" i="7"/>
  <c r="AS13" i="7" s="1"/>
  <c r="AK13" i="7"/>
  <c r="AX13" i="7" s="1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 l="1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 l="1"/>
  <c r="BB83" i="7" s="1"/>
  <c r="AF84" i="7"/>
  <c r="AS83" i="7" s="1"/>
  <c r="AL84" i="7"/>
  <c r="AY83" i="7" s="1"/>
  <c r="AH84" i="7"/>
  <c r="AU83" i="7" s="1"/>
  <c r="AN84" i="7"/>
  <c r="BA83" i="7" s="1"/>
  <c r="AK84" i="7"/>
  <c r="AX83" i="7" s="1"/>
  <c r="AP84" i="7"/>
  <c r="BC83" i="7" s="1"/>
  <c r="AI84" i="7"/>
  <c r="AV83" i="7" s="1"/>
  <c r="AM84" i="7"/>
  <c r="AZ83" i="7" s="1"/>
  <c r="AJ84" i="7"/>
  <c r="AW83" i="7" s="1"/>
  <c r="AE84" i="7"/>
  <c r="AR83" i="7" s="1"/>
  <c r="AG84" i="7"/>
  <c r="AT83" i="7" s="1"/>
  <c r="AJ73" i="7"/>
  <c r="AK73" i="7"/>
  <c r="AG73" i="7"/>
  <c r="K3" i="6"/>
  <c r="AM59" i="7" s="1"/>
  <c r="AF73" i="7"/>
  <c r="AH73" i="7"/>
  <c r="AM73" i="7"/>
  <c r="AL73" i="7"/>
  <c r="AO73" i="7"/>
  <c r="O15" i="6"/>
  <c r="O5" i="6"/>
  <c r="AF59" i="7"/>
  <c r="AN73" i="7"/>
  <c r="AP73" i="7"/>
  <c r="O7" i="6" l="1"/>
  <c r="F3" i="6"/>
  <c r="AH59" i="7" s="1"/>
  <c r="M10" i="6"/>
  <c r="AO87" i="7" s="1"/>
  <c r="AO66" i="7"/>
  <c r="O12" i="6"/>
  <c r="O8" i="6"/>
  <c r="O9" i="6"/>
  <c r="AL66" i="7"/>
  <c r="J10" i="6"/>
  <c r="AL87" i="7" s="1"/>
  <c r="AM66" i="7"/>
  <c r="K10" i="6"/>
  <c r="AM87" i="7" s="1"/>
  <c r="C10" i="6"/>
  <c r="AE87" i="7" s="1"/>
  <c r="AE66" i="7"/>
  <c r="O4" i="6"/>
  <c r="C3" i="6"/>
  <c r="AE59" i="7" s="1"/>
  <c r="I10" i="6"/>
  <c r="AK87" i="7" s="1"/>
  <c r="AK66" i="7"/>
  <c r="L10" i="6"/>
  <c r="AN87" i="7" s="1"/>
  <c r="AN66" i="7"/>
  <c r="I3" i="6"/>
  <c r="AK59" i="7" s="1"/>
  <c r="AH66" i="7"/>
  <c r="F10" i="6"/>
  <c r="AH87" i="7" s="1"/>
  <c r="AI66" i="7"/>
  <c r="G10" i="6"/>
  <c r="AI87" i="7" s="1"/>
  <c r="J3" i="6"/>
  <c r="E10" i="6"/>
  <c r="AG87" i="7" s="1"/>
  <c r="AG66" i="7"/>
  <c r="H10" i="6"/>
  <c r="AJ87" i="7" s="1"/>
  <c r="AJ66" i="7"/>
  <c r="M3" i="6"/>
  <c r="H3" i="6"/>
  <c r="G3" i="6"/>
  <c r="D10" i="6"/>
  <c r="AF87" i="7" s="1"/>
  <c r="AF108" i="7"/>
  <c r="AF66" i="7"/>
  <c r="L3" i="6"/>
  <c r="O14" i="6"/>
  <c r="N3" i="6"/>
  <c r="AP59" i="7" s="1"/>
  <c r="AP66" i="7"/>
  <c r="N10" i="6"/>
  <c r="AP87" i="7" s="1"/>
  <c r="O13" i="6"/>
  <c r="O6" i="6"/>
  <c r="AE73" i="7"/>
  <c r="AP91" i="7" l="1"/>
  <c r="BC90" i="7" s="1"/>
  <c r="AL91" i="7"/>
  <c r="AY90" i="7" s="1"/>
  <c r="AI91" i="7"/>
  <c r="AV90" i="7" s="1"/>
  <c r="AE91" i="7"/>
  <c r="AR90" i="7" s="1"/>
  <c r="AF91" i="7"/>
  <c r="AS90" i="7" s="1"/>
  <c r="AN91" i="7"/>
  <c r="BA90" i="7" s="1"/>
  <c r="AG91" i="7"/>
  <c r="AT90" i="7" s="1"/>
  <c r="AK91" i="7"/>
  <c r="AX90" i="7" s="1"/>
  <c r="AH91" i="7"/>
  <c r="AU90" i="7" s="1"/>
  <c r="AJ91" i="7"/>
  <c r="AW90" i="7" s="1"/>
  <c r="AO91" i="7"/>
  <c r="BB90" i="7" s="1"/>
  <c r="AM91" i="7"/>
  <c r="AZ90" i="7" s="1"/>
  <c r="K16" i="6"/>
  <c r="AM101" i="7" s="1"/>
  <c r="D16" i="6"/>
  <c r="AF101" i="7" s="1"/>
  <c r="E16" i="6"/>
  <c r="AG59" i="7"/>
  <c r="AH63" i="7" s="1"/>
  <c r="AU62" i="7" s="1"/>
  <c r="M16" i="6"/>
  <c r="AO59" i="7"/>
  <c r="AM108" i="7"/>
  <c r="L16" i="6"/>
  <c r="AN59" i="7"/>
  <c r="G16" i="6"/>
  <c r="AI59" i="7"/>
  <c r="H16" i="6"/>
  <c r="AJ3" i="7" s="1"/>
  <c r="AJ59" i="7"/>
  <c r="J16" i="6"/>
  <c r="AL59" i="7"/>
  <c r="AM94" i="7"/>
  <c r="AI70" i="7"/>
  <c r="AV69" i="7" s="1"/>
  <c r="AK70" i="7"/>
  <c r="AX69" i="7" s="1"/>
  <c r="AE70" i="7"/>
  <c r="AR69" i="7" s="1"/>
  <c r="AH70" i="7"/>
  <c r="AU69" i="7" s="1"/>
  <c r="AL70" i="7"/>
  <c r="AY69" i="7" s="1"/>
  <c r="AJ70" i="7"/>
  <c r="AW69" i="7" s="1"/>
  <c r="AN70" i="7"/>
  <c r="BA69" i="7" s="1"/>
  <c r="AP70" i="7"/>
  <c r="BC69" i="7" s="1"/>
  <c r="AG70" i="7"/>
  <c r="AT69" i="7" s="1"/>
  <c r="AO70" i="7"/>
  <c r="BB69" i="7" s="1"/>
  <c r="AF70" i="7"/>
  <c r="AS69" i="7" s="1"/>
  <c r="AM70" i="7"/>
  <c r="AZ69" i="7" s="1"/>
  <c r="F16" i="6"/>
  <c r="AN94" i="7"/>
  <c r="AI94" i="7"/>
  <c r="O3" i="6"/>
  <c r="C16" i="6"/>
  <c r="O10" i="6"/>
  <c r="AF63" i="7"/>
  <c r="AS62" i="7" s="1"/>
  <c r="AE63" i="7"/>
  <c r="AR62" i="7" s="1"/>
  <c r="AH77" i="7"/>
  <c r="AU76" i="7" s="1"/>
  <c r="AI77" i="7"/>
  <c r="AV76" i="7" s="1"/>
  <c r="AN77" i="7"/>
  <c r="BA76" i="7" s="1"/>
  <c r="AF77" i="7"/>
  <c r="AS76" i="7" s="1"/>
  <c r="AK77" i="7"/>
  <c r="AX76" i="7" s="1"/>
  <c r="AP77" i="7"/>
  <c r="BC76" i="7" s="1"/>
  <c r="AG77" i="7"/>
  <c r="AT76" i="7" s="1"/>
  <c r="AO77" i="7"/>
  <c r="BB76" i="7" s="1"/>
  <c r="AE77" i="7"/>
  <c r="AR76" i="7" s="1"/>
  <c r="AJ77" i="7"/>
  <c r="AW76" i="7" s="1"/>
  <c r="AM77" i="7"/>
  <c r="AZ76" i="7" s="1"/>
  <c r="AL77" i="7"/>
  <c r="AY76" i="7" s="1"/>
  <c r="AG94" i="7"/>
  <c r="AO3" i="7"/>
  <c r="AO94" i="7"/>
  <c r="AF3" i="7"/>
  <c r="AF94" i="7"/>
  <c r="N16" i="6"/>
  <c r="AJ94" i="7"/>
  <c r="AL94" i="7"/>
  <c r="I16" i="6"/>
  <c r="AG3" i="7" l="1"/>
  <c r="AN3" i="7"/>
  <c r="AM3" i="7"/>
  <c r="AG63" i="7"/>
  <c r="AT62" i="7" s="1"/>
  <c r="AI63" i="7"/>
  <c r="AV62" i="7" s="1"/>
  <c r="AK63" i="7"/>
  <c r="AX62" i="7" s="1"/>
  <c r="AN63" i="7"/>
  <c r="BA62" i="7" s="1"/>
  <c r="AO63" i="7"/>
  <c r="BB62" i="7" s="1"/>
  <c r="AL63" i="7"/>
  <c r="AY62" i="7" s="1"/>
  <c r="AO101" i="7"/>
  <c r="AO108" i="7"/>
  <c r="AJ63" i="7"/>
  <c r="AW62" i="7" s="1"/>
  <c r="AM63" i="7"/>
  <c r="AZ62" i="7" s="1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 s="1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 l="1"/>
  <c r="V18" i="6"/>
  <c r="V17" i="6"/>
  <c r="AG112" i="7"/>
  <c r="AT111" i="7" s="1"/>
  <c r="AL112" i="7"/>
  <c r="AY111" i="7" s="1"/>
  <c r="AI112" i="7"/>
  <c r="AV111" i="7" s="1"/>
  <c r="AP112" i="7"/>
  <c r="BC111" i="7" s="1"/>
  <c r="AH112" i="7"/>
  <c r="AU111" i="7" s="1"/>
  <c r="AM112" i="7"/>
  <c r="AZ111" i="7" s="1"/>
  <c r="AK112" i="7"/>
  <c r="AX111" i="7" s="1"/>
  <c r="AN112" i="7"/>
  <c r="BA111" i="7" s="1"/>
  <c r="AF112" i="7"/>
  <c r="AS111" i="7" s="1"/>
  <c r="AE112" i="7"/>
  <c r="AR111" i="7" s="1"/>
  <c r="AO112" i="7"/>
  <c r="BB111" i="7" s="1"/>
  <c r="AJ112" i="7"/>
  <c r="AW111" i="7" s="1"/>
  <c r="AN105" i="7"/>
  <c r="BA104" i="7" s="1"/>
  <c r="AF105" i="7"/>
  <c r="AS104" i="7" s="1"/>
  <c r="AL105" i="7"/>
  <c r="AY104" i="7" s="1"/>
  <c r="AO105" i="7"/>
  <c r="BB104" i="7" s="1"/>
  <c r="AI105" i="7"/>
  <c r="AV104" i="7" s="1"/>
  <c r="AG105" i="7"/>
  <c r="AT104" i="7" s="1"/>
  <c r="AP105" i="7"/>
  <c r="BC104" i="7" s="1"/>
  <c r="AM105" i="7"/>
  <c r="AZ104" i="7" s="1"/>
  <c r="AH105" i="7"/>
  <c r="AU104" i="7" s="1"/>
  <c r="AK105" i="7"/>
  <c r="AX104" i="7" s="1"/>
  <c r="AE105" i="7"/>
  <c r="AR104" i="7" s="1"/>
  <c r="AJ105" i="7"/>
  <c r="AW104" i="7" s="1"/>
  <c r="AN7" i="7"/>
  <c r="BA6" i="7" s="1"/>
  <c r="AE7" i="7"/>
  <c r="AR6" i="7" s="1"/>
  <c r="AG7" i="7"/>
  <c r="AT6" i="7" s="1"/>
  <c r="AO7" i="7"/>
  <c r="BB6" i="7" s="1"/>
  <c r="AF7" i="7"/>
  <c r="AS6" i="7" s="1"/>
  <c r="AK7" i="7"/>
  <c r="AX6" i="7" s="1"/>
  <c r="AJ7" i="7"/>
  <c r="AW6" i="7" s="1"/>
  <c r="AI7" i="7"/>
  <c r="AV6" i="7" s="1"/>
  <c r="AP7" i="7"/>
  <c r="BC6" i="7" s="1"/>
  <c r="AM7" i="7"/>
  <c r="AZ6" i="7" s="1"/>
  <c r="AH7" i="7"/>
  <c r="AU6" i="7" s="1"/>
  <c r="AL7" i="7"/>
  <c r="AY6" i="7" s="1"/>
  <c r="AP98" i="7"/>
  <c r="BC97" i="7" s="1"/>
  <c r="AG98" i="7"/>
  <c r="AT97" i="7" s="1"/>
  <c r="AL98" i="7"/>
  <c r="AY97" i="7" s="1"/>
  <c r="AN98" i="7"/>
  <c r="BA97" i="7" s="1"/>
  <c r="AE98" i="7"/>
  <c r="AR97" i="7" s="1"/>
  <c r="AM98" i="7"/>
  <c r="AZ97" i="7" s="1"/>
  <c r="AO98" i="7"/>
  <c r="BB97" i="7" s="1"/>
  <c r="AI98" i="7"/>
  <c r="AV97" i="7" s="1"/>
  <c r="AJ98" i="7"/>
  <c r="AW97" i="7" s="1"/>
  <c r="AF98" i="7"/>
  <c r="AS97" i="7" s="1"/>
  <c r="AK98" i="7"/>
  <c r="AX97" i="7" s="1"/>
  <c r="AH98" i="7"/>
  <c r="AU97" i="7" s="1"/>
  <c r="R18" i="6" l="1"/>
  <c r="T18" i="6"/>
  <c r="S18" i="6"/>
  <c r="U18" i="6"/>
  <c r="T19" i="6"/>
  <c r="S19" i="6"/>
  <c r="R19" i="6"/>
  <c r="U19" i="6"/>
  <c r="U17" i="6"/>
  <c r="S17" i="6"/>
  <c r="R17" i="6"/>
  <c r="T17" i="6"/>
  <c r="AO31" i="7" l="1"/>
  <c r="AP31" i="7"/>
  <c r="AN31" i="7"/>
  <c r="AG45" i="7"/>
  <c r="AF45" i="7"/>
  <c r="AH31" i="7"/>
  <c r="AJ31" i="7"/>
  <c r="AI31" i="7"/>
  <c r="AJ45" i="7"/>
  <c r="AI45" i="7"/>
  <c r="AH45" i="7"/>
  <c r="AK31" i="7"/>
  <c r="AL31" i="7"/>
  <c r="AM31" i="7"/>
  <c r="AO45" i="7"/>
  <c r="AP45" i="7"/>
  <c r="AN45" i="7"/>
  <c r="AK45" i="7"/>
  <c r="AL45" i="7"/>
  <c r="AM45" i="7"/>
  <c r="AG31" i="7"/>
  <c r="AF31" i="7"/>
  <c r="K20" i="6" l="1"/>
  <c r="K22" i="6" s="1"/>
  <c r="AM17" i="7"/>
  <c r="O18" i="6"/>
  <c r="AE31" i="7"/>
  <c r="AO17" i="7"/>
  <c r="M20" i="6"/>
  <c r="M22" i="6" s="1"/>
  <c r="H20" i="6"/>
  <c r="H22" i="6" s="1"/>
  <c r="AJ17" i="7"/>
  <c r="AP17" i="7"/>
  <c r="N20" i="6"/>
  <c r="N22" i="6" s="1"/>
  <c r="AI17" i="7"/>
  <c r="G20" i="6"/>
  <c r="G22" i="6" s="1"/>
  <c r="AL17" i="7"/>
  <c r="J20" i="6"/>
  <c r="J22" i="6" s="1"/>
  <c r="C20" i="6"/>
  <c r="AE17" i="7"/>
  <c r="O17" i="6"/>
  <c r="E20" i="6"/>
  <c r="E22" i="6" s="1"/>
  <c r="AG17" i="7"/>
  <c r="L20" i="6"/>
  <c r="L22" i="6" s="1"/>
  <c r="AN17" i="7"/>
  <c r="F20" i="6"/>
  <c r="F22" i="6" s="1"/>
  <c r="AH17" i="7"/>
  <c r="AK17" i="7"/>
  <c r="I20" i="6"/>
  <c r="I22" i="6" s="1"/>
  <c r="O19" i="6"/>
  <c r="AE45" i="7"/>
  <c r="D20" i="6"/>
  <c r="D22" i="6" s="1"/>
  <c r="AF17" i="7"/>
  <c r="AJ49" i="7" l="1"/>
  <c r="AW48" i="7" s="1"/>
  <c r="AF49" i="7"/>
  <c r="AS48" i="7" s="1"/>
  <c r="AE49" i="7"/>
  <c r="AR48" i="7" s="1"/>
  <c r="AI49" i="7"/>
  <c r="AV48" i="7" s="1"/>
  <c r="AG49" i="7"/>
  <c r="AT48" i="7" s="1"/>
  <c r="AN49" i="7"/>
  <c r="BA48" i="7" s="1"/>
  <c r="AM49" i="7"/>
  <c r="AZ48" i="7" s="1"/>
  <c r="AH49" i="7"/>
  <c r="AU48" i="7" s="1"/>
  <c r="AL49" i="7"/>
  <c r="AY48" i="7" s="1"/>
  <c r="AP49" i="7"/>
  <c r="BC48" i="7" s="1"/>
  <c r="AO49" i="7"/>
  <c r="BB48" i="7" s="1"/>
  <c r="AK49" i="7"/>
  <c r="AX48" i="7" s="1"/>
  <c r="O20" i="6"/>
  <c r="O22" i="6" s="1"/>
  <c r="C22" i="6"/>
  <c r="AH21" i="7"/>
  <c r="AU20" i="7" s="1"/>
  <c r="AM21" i="7"/>
  <c r="AZ20" i="7" s="1"/>
  <c r="AJ21" i="7"/>
  <c r="AW20" i="7" s="1"/>
  <c r="AF21" i="7"/>
  <c r="AS20" i="7" s="1"/>
  <c r="AN21" i="7"/>
  <c r="BA20" i="7" s="1"/>
  <c r="AI21" i="7"/>
  <c r="AV20" i="7" s="1"/>
  <c r="AO21" i="7"/>
  <c r="BB20" i="7" s="1"/>
  <c r="AG21" i="7"/>
  <c r="AT20" i="7" s="1"/>
  <c r="AE21" i="7"/>
  <c r="AR20" i="7" s="1"/>
  <c r="AL21" i="7"/>
  <c r="AY20" i="7" s="1"/>
  <c r="AK21" i="7"/>
  <c r="AX20" i="7" s="1"/>
  <c r="AP21" i="7"/>
  <c r="BC20" i="7" s="1"/>
  <c r="AF35" i="7"/>
  <c r="AS34" i="7" s="1"/>
  <c r="AO35" i="7"/>
  <c r="BB34" i="7" s="1"/>
  <c r="AI35" i="7"/>
  <c r="AV34" i="7" s="1"/>
  <c r="AN35" i="7"/>
  <c r="BA34" i="7" s="1"/>
  <c r="AP35" i="7"/>
  <c r="BC34" i="7" s="1"/>
  <c r="AJ35" i="7"/>
  <c r="AW34" i="7" s="1"/>
  <c r="AK35" i="7"/>
  <c r="AX34" i="7" s="1"/>
  <c r="AM35" i="7"/>
  <c r="AZ34" i="7" s="1"/>
  <c r="AG35" i="7"/>
  <c r="AT34" i="7" s="1"/>
  <c r="AL35" i="7"/>
  <c r="AY34" i="7" s="1"/>
  <c r="AE35" i="7"/>
  <c r="AR34" i="7" s="1"/>
  <c r="AH35" i="7"/>
  <c r="AU34" i="7" s="1"/>
</calcChain>
</file>

<file path=xl/sharedStrings.xml><?xml version="1.0" encoding="utf-8"?>
<sst xmlns="http://schemas.openxmlformats.org/spreadsheetml/2006/main" count="197" uniqueCount="81">
  <si>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</si>
  <si>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</si>
  <si>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</si>
  <si>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</si>
  <si>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</si>
  <si>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</si>
  <si>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</si>
  <si>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</si>
  <si>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</si>
  <si>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</si>
  <si>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</si>
  <si>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</si>
  <si>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</si>
  <si>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</si>
  <si>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</si>
  <si>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</si>
  <si>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</si>
  <si>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</si>
  <si>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</si>
  <si>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</si>
  <si>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</si>
  <si>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</si>
  <si>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</si>
  <si>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</si>
  <si>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</si>
  <si>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</si>
  <si>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</si>
  <si>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</si>
  <si>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</si>
  <si>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</si>
  <si>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</si>
  <si>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</si>
  <si>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</si>
  <si>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</si>
  <si>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</si>
  <si>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</si>
  <si>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</si>
  <si>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</si>
  <si>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</si>
  <si>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</si>
  <si>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</si>
  <si>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</si>
  <si>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</si>
  <si>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</si>
  <si>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</si>
  <si>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</si>
  <si>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</si>
  <si>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</si>
  <si>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</si>
  <si>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</si>
  <si>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</si>
  <si>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</si>
  <si>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</si>
  <si>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</si>
  <si>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</si>
  <si>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</si>
  <si>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</si>
  <si>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</si>
  <si>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</si>
  <si>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</si>
  <si>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</si>
  <si>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</si>
  <si>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</si>
  <si>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</si>
  <si>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</si>
  <si>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</si>
  <si>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</si>
  <si>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</si>
  <si>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</si>
  <si>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</si>
  <si>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</si>
  <si>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</si>
  <si>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</si>
  <si>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</si>
  <si>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</si>
  <si>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</si>
  <si>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</si>
  <si>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</si>
  <si>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</si>
  <si>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</si>
  <si>
    <t>Audit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</si>
</sst>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333333"/>
      <name val="Nazo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0" fontId="3" fillId="8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43" fontId="0" fillId="0" borderId="0" xfId="0" applyNumberFormat="1" applyProtection="1"/>
    <xf numFmtId="43" fontId="19" fillId="0" borderId="0" xfId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Protection="1"/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43" fontId="0" fillId="3" borderId="0" xfId="1" applyFont="1" applyFill="1" applyProtection="1">
      <protection locked="0"/>
    </xf>
    <xf numFmtId="43" fontId="2" fillId="2" borderId="0" xfId="1" applyFont="1" applyFill="1" applyProtection="1"/>
    <xf numFmtId="43" fontId="11" fillId="6" borderId="0" xfId="1" applyFont="1" applyFill="1" applyProtection="1"/>
    <xf numFmtId="43" fontId="0" fillId="2" borderId="2" xfId="1" applyFont="1" applyFill="1" applyBorder="1" applyProtection="1"/>
    <xf numFmtId="43" fontId="2" fillId="2" borderId="2" xfId="1" applyFont="1" applyFill="1" applyBorder="1" applyProtection="1"/>
    <xf numFmtId="43" fontId="18" fillId="0" borderId="0" xfId="1" applyFont="1"/>
    <xf numFmtId="43" fontId="0" fillId="0" borderId="0" xfId="1" applyFont="1" applyAlignment="1" applyProtection="1">
      <alignment horizontal="center"/>
    </xf>
    <xf numFmtId="43" fontId="8" fillId="8" borderId="0" xfId="1" applyFont="1" applyFill="1" applyAlignment="1" applyProtection="1">
      <alignment horizontal="center"/>
      <protection locked="0"/>
    </xf>
    <xf numFmtId="43" fontId="8" fillId="8" borderId="0" xfId="1" applyFont="1" applyFill="1" applyProtection="1"/>
    <xf numFmtId="3" fontId="0" fillId="0" borderId="0" xfId="0" applyNumberFormat="1" applyProtection="1"/>
    <xf numFmtId="43" fontId="3" fillId="0" borderId="0" xfId="0" applyNumberFormat="1" applyFont="1" applyProtection="1"/>
    <xf numFmtId="43" fontId="25" fillId="0" borderId="0" xfId="1" applyFont="1"/>
    <xf numFmtId="43" fontId="25" fillId="9" borderId="11" xfId="1" applyFont="1" applyFill="1" applyBorder="1" applyAlignment="1">
      <alignment horizontal="center" vertical="center" wrapText="1"/>
    </xf>
    <xf numFmtId="43" fontId="5" fillId="2" borderId="0" xfId="1" applyFont="1" applyFill="1" applyProtection="1"/>
    <xf numFmtId="43" fontId="11" fillId="2" borderId="0" xfId="1" applyFont="1" applyFill="1" applyProtection="1"/>
    <xf numFmtId="43" fontId="5" fillId="2" borderId="2" xfId="1" applyFont="1" applyFill="1" applyBorder="1" applyProtection="1"/>
    <xf numFmtId="43" fontId="26" fillId="0" borderId="0" xfId="0" applyNumberFormat="1" applyFont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5">
    <cellStyle name="Comma" xfId="1" builtinId="3"/>
    <cellStyle name="Comma 10" xfId="3" xr:uid="{00000000-0005-0000-0000-000001000000}"/>
    <cellStyle name="Comma 12" xfId="4" xr:uid="{00000000-0005-0000-0000-000002000000}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13060.286418394007</c:v>
                </c:pt>
                <c:pt idx="1">
                  <c:v>23688.288245036936</c:v>
                </c:pt>
                <c:pt idx="2">
                  <c:v>37743.214150739841</c:v>
                </c:pt>
                <c:pt idx="3">
                  <c:v>50927.14076907518</c:v>
                </c:pt>
                <c:pt idx="4">
                  <c:v>62832.054065256067</c:v>
                </c:pt>
                <c:pt idx="5">
                  <c:v>71772.187306253574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12979.40000020148</c:v>
                </c:pt>
                <c:pt idx="1">
                  <c:v>25958.80000040296</c:v>
                </c:pt>
                <c:pt idx="2">
                  <c:v>38938.20000060444</c:v>
                </c:pt>
                <c:pt idx="3">
                  <c:v>53458.533334163178</c:v>
                </c:pt>
                <c:pt idx="4">
                  <c:v>67978.866667721915</c:v>
                </c:pt>
                <c:pt idx="5">
                  <c:v>82499.200001280653</c:v>
                </c:pt>
                <c:pt idx="6">
                  <c:v>97671.466668182838</c:v>
                </c:pt>
                <c:pt idx="7">
                  <c:v>112843.73333508502</c:v>
                </c:pt>
                <c:pt idx="8">
                  <c:v>128016.00000198721</c:v>
                </c:pt>
                <c:pt idx="9">
                  <c:v>144610.66666891146</c:v>
                </c:pt>
                <c:pt idx="10">
                  <c:v>161205.33333583572</c:v>
                </c:pt>
                <c:pt idx="11">
                  <c:v>177800.00000275997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71772.187306253574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12986.211203809997</c:v>
                </c:pt>
                <c:pt idx="1">
                  <c:v>23690.615834719996</c:v>
                </c:pt>
                <c:pt idx="2">
                  <c:v>37889.152145219996</c:v>
                </c:pt>
                <c:pt idx="3">
                  <c:v>51289.613945109995</c:v>
                </c:pt>
                <c:pt idx="4">
                  <c:v>63414.970514639994</c:v>
                </c:pt>
                <c:pt idx="5">
                  <c:v>72631.184165239989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69024"/>
        <c:axId val="108370560"/>
      </c:lineChart>
      <c:catAx>
        <c:axId val="108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0560"/>
        <c:crossesAt val="0"/>
        <c:auto val="1"/>
        <c:lblAlgn val="ctr"/>
        <c:lblOffset val="100"/>
        <c:noMultiLvlLbl val="0"/>
      </c:catAx>
      <c:valAx>
        <c:axId val="108370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239"/>
          <c:h val="6.1662814955338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2846.1292184700001</c:v>
                </c:pt>
                <c:pt idx="1">
                  <c:v>4075.6481963400001</c:v>
                </c:pt>
                <c:pt idx="2">
                  <c:v>6412.5130488699997</c:v>
                </c:pt>
                <c:pt idx="3">
                  <c:v>8937.3286120800003</c:v>
                </c:pt>
                <c:pt idx="4">
                  <c:v>9911.5935201200009</c:v>
                </c:pt>
                <c:pt idx="5">
                  <c:v>11063.591063440001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1832.3000000029199</c:v>
                </c:pt>
                <c:pt idx="1">
                  <c:v>3664.6000000058398</c:v>
                </c:pt>
                <c:pt idx="2">
                  <c:v>5496.9000000087599</c:v>
                </c:pt>
                <c:pt idx="3">
                  <c:v>7546.7333333453598</c:v>
                </c:pt>
                <c:pt idx="4">
                  <c:v>9596.5666666819598</c:v>
                </c:pt>
                <c:pt idx="5">
                  <c:v>11646.400000018559</c:v>
                </c:pt>
                <c:pt idx="6">
                  <c:v>13788.26666668864</c:v>
                </c:pt>
                <c:pt idx="7">
                  <c:v>15930.133333358721</c:v>
                </c:pt>
                <c:pt idx="8">
                  <c:v>18072.000000028802</c:v>
                </c:pt>
                <c:pt idx="9">
                  <c:v>20414.666666699202</c:v>
                </c:pt>
                <c:pt idx="10">
                  <c:v>22757.333333369603</c:v>
                </c:pt>
                <c:pt idx="11">
                  <c:v>25100.000000040003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3680"/>
        <c:axId val="109814144"/>
      </c:lineChart>
      <c:catAx>
        <c:axId val="1097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4144"/>
        <c:crossesAt val="0"/>
        <c:auto val="1"/>
        <c:lblAlgn val="ctr"/>
        <c:lblOffset val="100"/>
        <c:noMultiLvlLbl val="0"/>
      </c:catAx>
      <c:valAx>
        <c:axId val="1098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836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3118.34960619</c:v>
                </c:pt>
                <c:pt idx="3">
                  <c:v>4462.8702993200004</c:v>
                </c:pt>
                <c:pt idx="4">
                  <c:v>5843.9210479900003</c:v>
                </c:pt>
                <c:pt idx="5">
                  <c:v>6543.6973146400005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1113.2499999970798</c:v>
                </c:pt>
                <c:pt idx="1">
                  <c:v>2226.4999999941597</c:v>
                </c:pt>
                <c:pt idx="2">
                  <c:v>3339.7499999912397</c:v>
                </c:pt>
                <c:pt idx="3">
                  <c:v>4585.1666666546398</c:v>
                </c:pt>
                <c:pt idx="4">
                  <c:v>5830.5833333180399</c:v>
                </c:pt>
                <c:pt idx="5">
                  <c:v>7075.9999999814399</c:v>
                </c:pt>
                <c:pt idx="6">
                  <c:v>8377.3333333113605</c:v>
                </c:pt>
                <c:pt idx="7">
                  <c:v>9678.6666666412802</c:v>
                </c:pt>
                <c:pt idx="8">
                  <c:v>10979.9999999712</c:v>
                </c:pt>
                <c:pt idx="9">
                  <c:v>12403.333333300799</c:v>
                </c:pt>
                <c:pt idx="10">
                  <c:v>13826.666666630399</c:v>
                </c:pt>
                <c:pt idx="11">
                  <c:v>15249.999999959999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882.63762392000001</c:v>
                </c:pt>
                <c:pt idx="1">
                  <c:v>1714.6543278700001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3792"/>
        <c:axId val="109955328"/>
      </c:lineChart>
      <c:catAx>
        <c:axId val="1099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5328"/>
        <c:crossesAt val="0"/>
        <c:auto val="1"/>
        <c:lblAlgn val="ctr"/>
        <c:lblOffset val="100"/>
        <c:noMultiLvlLbl val="0"/>
      </c:catAx>
      <c:valAx>
        <c:axId val="10995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5379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333.30452299000001</c:v>
                </c:pt>
                <c:pt idx="1">
                  <c:v>680.01270289000001</c:v>
                </c:pt>
                <c:pt idx="2">
                  <c:v>1305.20072241</c:v>
                </c:pt>
                <c:pt idx="3">
                  <c:v>1670.92474442</c:v>
                </c:pt>
                <c:pt idx="4">
                  <c:v>1891.5289365600001</c:v>
                </c:pt>
                <c:pt idx="5">
                  <c:v>2072.0170158600004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229.95000000000002</c:v>
                </c:pt>
                <c:pt idx="1">
                  <c:v>459.90000000000003</c:v>
                </c:pt>
                <c:pt idx="2">
                  <c:v>689.85</c:v>
                </c:pt>
                <c:pt idx="3">
                  <c:v>947.1</c:v>
                </c:pt>
                <c:pt idx="4">
                  <c:v>1204.3499999999999</c:v>
                </c:pt>
                <c:pt idx="5">
                  <c:v>1461.6</c:v>
                </c:pt>
                <c:pt idx="6">
                  <c:v>1730.3999999999999</c:v>
                </c:pt>
                <c:pt idx="7">
                  <c:v>1999.1999999999998</c:v>
                </c:pt>
                <c:pt idx="8">
                  <c:v>2268</c:v>
                </c:pt>
                <c:pt idx="9">
                  <c:v>2562</c:v>
                </c:pt>
                <c:pt idx="10">
                  <c:v>2856</c:v>
                </c:pt>
                <c:pt idx="11">
                  <c:v>3150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4656"/>
        <c:axId val="109970176"/>
      </c:lineChart>
      <c:catAx>
        <c:axId val="109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0176"/>
        <c:crossesAt val="0"/>
        <c:auto val="1"/>
        <c:lblAlgn val="ctr"/>
        <c:lblOffset val="100"/>
        <c:noMultiLvlLbl val="0"/>
      </c:catAx>
      <c:valAx>
        <c:axId val="10997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4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7284.1620866699996</c:v>
                </c:pt>
                <c:pt idx="1">
                  <c:v>12359.536421209999</c:v>
                </c:pt>
                <c:pt idx="2">
                  <c:v>20853.82451703</c:v>
                </c:pt>
                <c:pt idx="3">
                  <c:v>28306.5458425</c:v>
                </c:pt>
                <c:pt idx="4">
                  <c:v>34132.581244273366</c:v>
                </c:pt>
                <c:pt idx="5">
                  <c:v>38532.115985843368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4695.4603246902088</c:v>
                </c:pt>
                <c:pt idx="1">
                  <c:v>9390.9206493804177</c:v>
                </c:pt>
                <c:pt idx="2">
                  <c:v>14086.380974070627</c:v>
                </c:pt>
                <c:pt idx="3">
                  <c:v>19339.293209454652</c:v>
                </c:pt>
                <c:pt idx="4">
                  <c:v>24592.205444838677</c:v>
                </c:pt>
                <c:pt idx="5">
                  <c:v>29845.117680222702</c:v>
                </c:pt>
                <c:pt idx="6">
                  <c:v>35333.874954746418</c:v>
                </c:pt>
                <c:pt idx="7">
                  <c:v>40822.63222927013</c:v>
                </c:pt>
                <c:pt idx="8">
                  <c:v>46311.389503793842</c:v>
                </c:pt>
                <c:pt idx="9">
                  <c:v>52314.71777280415</c:v>
                </c:pt>
                <c:pt idx="10">
                  <c:v>58318.046041814458</c:v>
                </c:pt>
                <c:pt idx="11">
                  <c:v>64321.374310824765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4928"/>
        <c:axId val="109056768"/>
      </c:lineChart>
      <c:catAx>
        <c:axId val="1082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56768"/>
        <c:crossesAt val="0"/>
        <c:auto val="1"/>
        <c:lblAlgn val="ctr"/>
        <c:lblOffset val="100"/>
        <c:noMultiLvlLbl val="0"/>
      </c:catAx>
      <c:valAx>
        <c:axId val="10905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2892.1707329999999</c:v>
                </c:pt>
                <c:pt idx="1">
                  <c:v>5224.5659579999992</c:v>
                </c:pt>
                <c:pt idx="2">
                  <c:v>7568.4513799999995</c:v>
                </c:pt>
                <c:pt idx="3">
                  <c:v>9796.2159449999999</c:v>
                </c:pt>
                <c:pt idx="4">
                  <c:v>12463.198553999999</c:v>
                </c:pt>
                <c:pt idx="5">
                  <c:v>14557.023297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1940.8122725300559</c:v>
                </c:pt>
                <c:pt idx="1">
                  <c:v>3881.6245450601118</c:v>
                </c:pt>
                <c:pt idx="2">
                  <c:v>5822.4368175901673</c:v>
                </c:pt>
                <c:pt idx="3">
                  <c:v>7993.6651590050706</c:v>
                </c:pt>
                <c:pt idx="4">
                  <c:v>10164.893500419974</c:v>
                </c:pt>
                <c:pt idx="5">
                  <c:v>12336.121841834876</c:v>
                </c:pt>
                <c:pt idx="6">
                  <c:v>14604.83390470106</c:v>
                </c:pt>
                <c:pt idx="7">
                  <c:v>16873.545967567243</c:v>
                </c:pt>
                <c:pt idx="8">
                  <c:v>19142.258030433426</c:v>
                </c:pt>
                <c:pt idx="9">
                  <c:v>21623.661849193315</c:v>
                </c:pt>
                <c:pt idx="10">
                  <c:v>24105.065667953204</c:v>
                </c:pt>
                <c:pt idx="11">
                  <c:v>26586.469486713093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4976"/>
        <c:axId val="109136512"/>
      </c:lineChart>
      <c:catAx>
        <c:axId val="109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6512"/>
        <c:crossesAt val="0"/>
        <c:auto val="1"/>
        <c:lblAlgn val="ctr"/>
        <c:lblOffset val="100"/>
        <c:noMultiLvlLbl val="0"/>
      </c:catAx>
      <c:valAx>
        <c:axId val="10913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349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2883.9535987240065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18683.048023410203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6343.1274029812157</c:v>
                </c:pt>
                <c:pt idx="1">
                  <c:v>12686.254805962431</c:v>
                </c:pt>
                <c:pt idx="2">
                  <c:v>19029.382208943647</c:v>
                </c:pt>
                <c:pt idx="3">
                  <c:v>26125.574965703454</c:v>
                </c:pt>
                <c:pt idx="4">
                  <c:v>33221.767722463264</c:v>
                </c:pt>
                <c:pt idx="5">
                  <c:v>40317.960479223068</c:v>
                </c:pt>
                <c:pt idx="6">
                  <c:v>47732.757808735354</c:v>
                </c:pt>
                <c:pt idx="7">
                  <c:v>55147.555138247641</c:v>
                </c:pt>
                <c:pt idx="8">
                  <c:v>62562.352467759927</c:v>
                </c:pt>
                <c:pt idx="9">
                  <c:v>70672.287046913989</c:v>
                </c:pt>
                <c:pt idx="10">
                  <c:v>78782.221626068058</c:v>
                </c:pt>
                <c:pt idx="11">
                  <c:v>86892.156205222127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2883.9535987240065</c:v>
                </c:pt>
                <c:pt idx="1">
                  <c:v>6104.1858658269357</c:v>
                </c:pt>
                <c:pt idx="2">
                  <c:v>9320.938253709839</c:v>
                </c:pt>
                <c:pt idx="3">
                  <c:v>12824.378981575181</c:v>
                </c:pt>
                <c:pt idx="4">
                  <c:v>16236.274266982698</c:v>
                </c:pt>
                <c:pt idx="5">
                  <c:v>18683.048023410203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7024"/>
        <c:axId val="109307008"/>
      </c:lineChart>
      <c:catAx>
        <c:axId val="1092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07008"/>
        <c:crossesAt val="0"/>
        <c:auto val="1"/>
        <c:lblAlgn val="ctr"/>
        <c:lblOffset val="100"/>
        <c:noMultiLvlLbl val="0"/>
      </c:catAx>
      <c:valAx>
        <c:axId val="109307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70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343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6636.8387839999996</c:v>
                </c:pt>
                <c:pt idx="1">
                  <c:v>11972.829748</c:v>
                </c:pt>
                <c:pt idx="2">
                  <c:v>17927.024094</c:v>
                </c:pt>
                <c:pt idx="3">
                  <c:v>23584.662238000001</c:v>
                </c:pt>
                <c:pt idx="4">
                  <c:v>29870.816032000002</c:v>
                </c:pt>
                <c:pt idx="5">
                  <c:v>34845.065800000004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5969.21</c:v>
                </c:pt>
                <c:pt idx="1">
                  <c:v>11938.42</c:v>
                </c:pt>
                <c:pt idx="2">
                  <c:v>17907.63</c:v>
                </c:pt>
                <c:pt idx="3">
                  <c:v>24585.513333333336</c:v>
                </c:pt>
                <c:pt idx="4">
                  <c:v>31263.396666666667</c:v>
                </c:pt>
                <c:pt idx="5">
                  <c:v>37941.279999999999</c:v>
                </c:pt>
                <c:pt idx="6">
                  <c:v>44918.986666666664</c:v>
                </c:pt>
                <c:pt idx="7">
                  <c:v>51896.693333333329</c:v>
                </c:pt>
                <c:pt idx="8">
                  <c:v>58874.399999999994</c:v>
                </c:pt>
                <c:pt idx="9">
                  <c:v>66506.266666666663</c:v>
                </c:pt>
                <c:pt idx="10">
                  <c:v>74138.133333333331</c:v>
                </c:pt>
                <c:pt idx="11">
                  <c:v>81770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1856"/>
        <c:axId val="109243392"/>
      </c:lineChart>
      <c:catAx>
        <c:axId val="109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3392"/>
        <c:crossesAt val="0"/>
        <c:auto val="1"/>
        <c:lblAlgn val="ctr"/>
        <c:lblOffset val="100"/>
        <c:noMultiLvlLbl val="0"/>
      </c:catAx>
      <c:valAx>
        <c:axId val="10924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18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1643.526719</c:v>
                </c:pt>
                <c:pt idx="1">
                  <c:v>3089.17785</c:v>
                </c:pt>
                <c:pt idx="2">
                  <c:v>3851.044566</c:v>
                </c:pt>
                <c:pt idx="3">
                  <c:v>5035.9808620000003</c:v>
                </c:pt>
                <c:pt idx="4">
                  <c:v>6374.2942230000008</c:v>
                </c:pt>
                <c:pt idx="5">
                  <c:v>7427.3587510000007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1327.8597860987384</c:v>
                </c:pt>
                <c:pt idx="1">
                  <c:v>2655.7195721974767</c:v>
                </c:pt>
                <c:pt idx="2">
                  <c:v>3983.5793582962151</c:v>
                </c:pt>
                <c:pt idx="3">
                  <c:v>5469.0845984523376</c:v>
                </c:pt>
                <c:pt idx="4">
                  <c:v>6954.58983860846</c:v>
                </c:pt>
                <c:pt idx="5">
                  <c:v>8440.0950787645834</c:v>
                </c:pt>
                <c:pt idx="6">
                  <c:v>9992.2964725603688</c:v>
                </c:pt>
                <c:pt idx="7">
                  <c:v>11544.497866356154</c:v>
                </c:pt>
                <c:pt idx="8">
                  <c:v>13096.69926015194</c:v>
                </c:pt>
                <c:pt idx="9">
                  <c:v>14794.41953461608</c:v>
                </c:pt>
                <c:pt idx="10">
                  <c:v>16492.139809080221</c:v>
                </c:pt>
                <c:pt idx="11">
                  <c:v>18189.860083544361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7427.3587510000007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1232"/>
        <c:axId val="109397120"/>
      </c:lineChart>
      <c:catAx>
        <c:axId val="10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7120"/>
        <c:crossesAt val="0"/>
        <c:auto val="1"/>
        <c:lblAlgn val="ctr"/>
        <c:lblOffset val="100"/>
        <c:noMultiLvlLbl val="0"/>
      </c:catAx>
      <c:valAx>
        <c:axId val="109397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12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1054.4726489999998</c:v>
                </c:pt>
                <c:pt idx="1">
                  <c:v>1974.9206349999999</c:v>
                </c:pt>
                <c:pt idx="2">
                  <c:v>3059.283152</c:v>
                </c:pt>
                <c:pt idx="3">
                  <c:v>4099.6150020000005</c:v>
                </c:pt>
                <c:pt idx="4">
                  <c:v>5220.5897180000002</c:v>
                </c:pt>
                <c:pt idx="5">
                  <c:v>6135.7937250000004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1082.8716612395006</c:v>
                </c:pt>
                <c:pt idx="1">
                  <c:v>2165.7433224790011</c:v>
                </c:pt>
                <c:pt idx="2">
                  <c:v>3248.6149837185017</c:v>
                </c:pt>
                <c:pt idx="3">
                  <c:v>4460.0467508585825</c:v>
                </c:pt>
                <c:pt idx="4">
                  <c:v>5671.4785179986629</c:v>
                </c:pt>
                <c:pt idx="5">
                  <c:v>6882.9102851387433</c:v>
                </c:pt>
                <c:pt idx="6">
                  <c:v>8148.732866313685</c:v>
                </c:pt>
                <c:pt idx="7">
                  <c:v>9414.5554474886267</c:v>
                </c:pt>
                <c:pt idx="8">
                  <c:v>10680.378028663568</c:v>
                </c:pt>
                <c:pt idx="9">
                  <c:v>12064.87147682366</c:v>
                </c:pt>
                <c:pt idx="10">
                  <c:v>13449.364924983753</c:v>
                </c:pt>
                <c:pt idx="11">
                  <c:v>14833.858373143845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6135.7937250000004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944"/>
        <c:axId val="109460480"/>
      </c:lineChart>
      <c:catAx>
        <c:axId val="109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0480"/>
        <c:crossesAt val="0"/>
        <c:auto val="1"/>
        <c:lblAlgn val="ctr"/>
        <c:lblOffset val="100"/>
        <c:noMultiLvlLbl val="0"/>
      </c:catAx>
      <c:valAx>
        <c:axId val="109460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5894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4389.016533</c:v>
                </c:pt>
                <c:pt idx="5">
                  <c:v>4883.1228430000001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1334.6926511980473</c:v>
                </c:pt>
                <c:pt idx="1">
                  <c:v>2669.3853023960946</c:v>
                </c:pt>
                <c:pt idx="2">
                  <c:v>4004.0779535941419</c:v>
                </c:pt>
                <c:pt idx="3">
                  <c:v>5497.2272665782584</c:v>
                </c:pt>
                <c:pt idx="4">
                  <c:v>6990.3765795623749</c:v>
                </c:pt>
                <c:pt idx="5">
                  <c:v>8483.5258925464914</c:v>
                </c:pt>
                <c:pt idx="6">
                  <c:v>10043.714562440098</c:v>
                </c:pt>
                <c:pt idx="7">
                  <c:v>11603.903232333705</c:v>
                </c:pt>
                <c:pt idx="8">
                  <c:v>13164.091902227312</c:v>
                </c:pt>
                <c:pt idx="9">
                  <c:v>14870.548259923446</c:v>
                </c:pt>
                <c:pt idx="10">
                  <c:v>16577.004617619579</c:v>
                </c:pt>
                <c:pt idx="11">
                  <c:v>18283.460975315713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1164.2283010000001</c:v>
                </c:pt>
                <c:pt idx="1">
                  <c:v>1884.4878440000002</c:v>
                </c:pt>
                <c:pt idx="2">
                  <c:v>2885.6653450000003</c:v>
                </c:pt>
                <c:pt idx="3">
                  <c:v>3758.6647890000004</c:v>
                </c:pt>
                <c:pt idx="4">
                  <c:v>4389.016533</c:v>
                </c:pt>
                <c:pt idx="5">
                  <c:v>4883.1228430000001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2032"/>
        <c:axId val="109622016"/>
      </c:lineChart>
      <c:catAx>
        <c:axId val="1096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2016"/>
        <c:crossesAt val="0"/>
        <c:auto val="1"/>
        <c:lblAlgn val="ctr"/>
        <c:lblOffset val="100"/>
        <c:noMultiLvlLbl val="0"/>
      </c:catAx>
      <c:valAx>
        <c:axId val="1096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2032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556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6423.4476343940069</c:v>
                </c:pt>
                <c:pt idx="1">
                  <c:v>11715.458497036936</c:v>
                </c:pt>
                <c:pt idx="2">
                  <c:v>19816.190056739841</c:v>
                </c:pt>
                <c:pt idx="3">
                  <c:v>27342.478531075183</c:v>
                </c:pt>
                <c:pt idx="4">
                  <c:v>32961.238033256064</c:v>
                </c:pt>
                <c:pt idx="5">
                  <c:v>36927.12150625357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7010.1900002014791</c:v>
                </c:pt>
                <c:pt idx="1">
                  <c:v>14020.380000402958</c:v>
                </c:pt>
                <c:pt idx="2">
                  <c:v>21030.570000604435</c:v>
                </c:pt>
                <c:pt idx="3">
                  <c:v>28873.020000829834</c:v>
                </c:pt>
                <c:pt idx="4">
                  <c:v>36715.470001055233</c:v>
                </c:pt>
                <c:pt idx="5">
                  <c:v>44557.920001280632</c:v>
                </c:pt>
                <c:pt idx="6">
                  <c:v>52752.480001516153</c:v>
                </c:pt>
                <c:pt idx="7">
                  <c:v>60947.040001751673</c:v>
                </c:pt>
                <c:pt idx="8">
                  <c:v>69141.600001987186</c:v>
                </c:pt>
                <c:pt idx="9">
                  <c:v>78104.400002244787</c:v>
                </c:pt>
                <c:pt idx="10">
                  <c:v>87067.200002502388</c:v>
                </c:pt>
                <c:pt idx="11">
                  <c:v>96030.000002759989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#N/A</c:v>
                </c:pt>
                <c:pt idx="1">
                  <c:v>11715.458497036936</c:v>
                </c:pt>
                <c:pt idx="2">
                  <c:v>#N/A</c:v>
                </c:pt>
                <c:pt idx="3">
                  <c:v>#N/A</c:v>
                </c:pt>
                <c:pt idx="4">
                  <c:v>32961.238033256064</c:v>
                </c:pt>
                <c:pt idx="5">
                  <c:v>36927.12150625357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2496"/>
        <c:axId val="109644032"/>
      </c:lineChart>
      <c:catAx>
        <c:axId val="1096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4032"/>
        <c:crossesAt val="0"/>
        <c:auto val="1"/>
        <c:lblAlgn val="ctr"/>
        <c:lblOffset val="100"/>
        <c:noMultiLvlLbl val="0"/>
      </c:catAx>
      <c:valAx>
        <c:axId val="1096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4249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658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Save as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D6:P15"/>
  <sheetViews>
    <sheetView workbookViewId="0">
      <selection activeCell="G8" sqref="G8"/>
    </sheetView>
  </sheetViews>
  <sheetFormatPr defaultColWidth="8.7109375" defaultRowHeight="15"/>
  <cols>
    <col min="1" max="16384" width="8.7109375" style="9"/>
  </cols>
  <sheetData>
    <row r="6" spans="4:16" ht="18.7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ht="15.75">
      <c r="D8" s="15" t="s">
        <v>70</v>
      </c>
    </row>
    <row r="9" spans="4:16" ht="15.75">
      <c r="D9" s="15" t="s">
        <v>71</v>
      </c>
    </row>
    <row r="10" spans="4:16" ht="15.75">
      <c r="D10" s="15" t="s">
        <v>72</v>
      </c>
    </row>
    <row r="11" spans="4:16" ht="15.75">
      <c r="D11" s="15" t="s">
        <v>58</v>
      </c>
    </row>
    <row r="12" spans="4:16" ht="15.75">
      <c r="D12" s="15" t="s">
        <v>74</v>
      </c>
    </row>
    <row r="13" spans="4:16" ht="15.75">
      <c r="D13" s="15" t="s">
        <v>73</v>
      </c>
    </row>
    <row r="15" spans="4:16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37"/>
  <sheetViews>
    <sheetView showZeros="0" tabSelected="1" topLeftCell="A10" zoomScaleNormal="100" workbookViewId="0">
      <selection activeCell="E22" sqref="E22"/>
    </sheetView>
  </sheetViews>
  <sheetFormatPr defaultColWidth="8.5703125" defaultRowHeight="15"/>
  <cols>
    <col min="1" max="1" width="33" style="1" bestFit="1" customWidth="1"/>
    <col min="2" max="14" width="13.140625" style="1" customWidth="1"/>
    <col min="15" max="15" width="12.42578125" style="1" bestFit="1" customWidth="1"/>
    <col min="16" max="16" width="12.7109375" style="38" bestFit="1" customWidth="1"/>
    <col min="17" max="20" width="10.28515625" style="38" bestFit="1" customWidth="1"/>
    <col min="21" max="21" width="10.5703125" style="38" bestFit="1" customWidth="1"/>
    <col min="22" max="27" width="11.5703125" style="38" bestFit="1" customWidth="1"/>
    <col min="28" max="28" width="8.85546875" style="39" customWidth="1"/>
    <col min="29" max="29" width="8.5703125" style="39"/>
    <col min="30" max="16384" width="8.5703125" style="1"/>
  </cols>
  <sheetData>
    <row r="1" spans="1:16" s="50" customFormat="1">
      <c r="A1" s="94" t="str">
        <f>'Targets &amp; historical'!C97</f>
        <v>Actual</v>
      </c>
      <c r="B1" s="92" t="s">
        <v>0</v>
      </c>
      <c r="C1" s="92" t="s">
        <v>1</v>
      </c>
      <c r="D1" s="92" t="s">
        <v>2</v>
      </c>
      <c r="E1" s="92" t="s">
        <v>7</v>
      </c>
      <c r="F1" s="92" t="s">
        <v>8</v>
      </c>
      <c r="G1" s="92" t="s">
        <v>9</v>
      </c>
      <c r="H1" s="92" t="s">
        <v>10</v>
      </c>
      <c r="I1" s="92" t="s">
        <v>11</v>
      </c>
      <c r="J1" s="92" t="s">
        <v>12</v>
      </c>
      <c r="K1" s="92" t="s">
        <v>13</v>
      </c>
      <c r="L1" s="92" t="s">
        <v>14</v>
      </c>
      <c r="M1" s="92" t="s">
        <v>15</v>
      </c>
      <c r="N1" s="93" t="s">
        <v>16</v>
      </c>
    </row>
    <row r="2" spans="1:16" s="50" customFormat="1">
      <c r="A2" s="94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6">
      <c r="A3" s="41" t="str">
        <f>'Targets &amp; historical'!B3</f>
        <v>Customs Department</v>
      </c>
      <c r="B3" s="74">
        <f t="shared" ref="B3" si="0">SUM(B4:B9)</f>
        <v>6636.8387839999996</v>
      </c>
      <c r="C3" s="74">
        <f t="shared" ref="C3" si="1">SUM(C4:C9)</f>
        <v>5335.9909640000005</v>
      </c>
      <c r="D3" s="74">
        <f t="shared" ref="D3" si="2">SUM(D4:D9)</f>
        <v>5954.1943460000002</v>
      </c>
      <c r="E3" s="74">
        <f t="shared" ref="E3" si="3">SUM(E4:E9)</f>
        <v>5657.6381440000005</v>
      </c>
      <c r="F3" s="74">
        <f t="shared" ref="F3" si="4">SUM(F4:F9)</f>
        <v>6286.1537940000007</v>
      </c>
      <c r="G3" s="74">
        <f t="shared" ref="G3" si="5">SUM(G4:G9)</f>
        <v>4974.2497679999997</v>
      </c>
      <c r="H3" s="74">
        <f t="shared" ref="H3" si="6">SUM(H4:H9)</f>
        <v>0</v>
      </c>
      <c r="I3" s="74">
        <f t="shared" ref="I3" si="7">SUM(I4:I9)</f>
        <v>0</v>
      </c>
      <c r="J3" s="74">
        <f t="shared" ref="J3" si="8">SUM(J4:J9)</f>
        <v>0</v>
      </c>
      <c r="K3" s="74">
        <f t="shared" ref="K3" si="9">SUM(K4:K9)</f>
        <v>0</v>
      </c>
      <c r="L3" s="74">
        <f t="shared" ref="L3" si="10">SUM(L4:L9)</f>
        <v>0</v>
      </c>
      <c r="M3" s="74">
        <f t="shared" ref="M3" si="11">SUM(M4:M9)</f>
        <v>0</v>
      </c>
      <c r="N3" s="74">
        <f t="shared" ref="N3" si="12">SUM(N4:N9)</f>
        <v>34845.065799999997</v>
      </c>
    </row>
    <row r="4" spans="1:16">
      <c r="A4" s="42" t="str">
        <f>'Targets &amp; historical'!B4</f>
        <v>Herat Customs Office</v>
      </c>
      <c r="B4" s="73">
        <v>1643.526719</v>
      </c>
      <c r="C4" s="73">
        <v>1445.6511310000001</v>
      </c>
      <c r="D4" s="73">
        <v>761.866716</v>
      </c>
      <c r="E4" s="73">
        <v>1184.9362960000001</v>
      </c>
      <c r="F4" s="73">
        <v>1338.313361</v>
      </c>
      <c r="G4" s="73">
        <v>1053.0645280000001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5">
        <f t="shared" ref="N4:N16" si="13">SUM(B4:M4)</f>
        <v>7427.3587510000007</v>
      </c>
      <c r="P4" s="83"/>
    </row>
    <row r="5" spans="1:16">
      <c r="A5" s="42" t="str">
        <f>'Targets &amp; historical'!B5</f>
        <v>Nangarhar Customs Office</v>
      </c>
      <c r="B5" s="73">
        <v>1054.4726489999998</v>
      </c>
      <c r="C5" s="73">
        <v>920.44798600000001</v>
      </c>
      <c r="D5" s="73">
        <v>1084.362517</v>
      </c>
      <c r="E5" s="73">
        <v>1040.33185</v>
      </c>
      <c r="F5" s="73">
        <v>1120.9747159999999</v>
      </c>
      <c r="G5" s="73">
        <v>915.20400700000005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5">
        <f t="shared" si="13"/>
        <v>6135.7937250000004</v>
      </c>
      <c r="P5" s="83"/>
    </row>
    <row r="6" spans="1:16">
      <c r="A6" s="42" t="str">
        <f>'Targets &amp; historical'!B6</f>
        <v>Balkh Customs Office</v>
      </c>
      <c r="B6" s="73">
        <v>1164.2283010000001</v>
      </c>
      <c r="C6" s="73">
        <v>720.25954300000001</v>
      </c>
      <c r="D6" s="73">
        <v>1001.177501</v>
      </c>
      <c r="E6" s="73">
        <v>872.99944400000004</v>
      </c>
      <c r="F6" s="73">
        <v>630.35174400000005</v>
      </c>
      <c r="G6" s="73">
        <v>494.10631000000001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5">
        <f t="shared" si="13"/>
        <v>4883.1228430000001</v>
      </c>
      <c r="P6" s="83"/>
    </row>
    <row r="7" spans="1:16">
      <c r="A7" s="42" t="str">
        <f>'Targets &amp; historical'!B7</f>
        <v>Kandahar Customs Office</v>
      </c>
      <c r="B7" s="73">
        <v>755.12235299999998</v>
      </c>
      <c r="C7" s="73">
        <v>622.18026599999996</v>
      </c>
      <c r="D7" s="73">
        <v>1137.2866240000001</v>
      </c>
      <c r="E7" s="73">
        <v>865.19057199999997</v>
      </c>
      <c r="F7" s="73">
        <v>811.62204099999997</v>
      </c>
      <c r="G7" s="73">
        <v>687.43174899999997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5">
        <f t="shared" si="13"/>
        <v>4878.8336050000007</v>
      </c>
      <c r="P7" s="83"/>
    </row>
    <row r="8" spans="1:16">
      <c r="A8" s="42" t="str">
        <f>'Targets &amp; historical'!B8</f>
        <v>Nimroz Customs Office</v>
      </c>
      <c r="B8" s="73">
        <v>644.42951000000005</v>
      </c>
      <c r="C8" s="73">
        <v>534.69314399999996</v>
      </c>
      <c r="D8" s="73">
        <v>757.221452</v>
      </c>
      <c r="E8" s="73">
        <v>704.25243</v>
      </c>
      <c r="F8" s="73">
        <v>858.47398199999998</v>
      </c>
      <c r="G8" s="73">
        <v>606.61292200000003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5">
        <f t="shared" si="13"/>
        <v>4105.6834399999998</v>
      </c>
      <c r="P8" s="83"/>
    </row>
    <row r="9" spans="1:16">
      <c r="A9" s="42" t="str">
        <f>'Targets &amp; historical'!B9</f>
        <v>Other Customs Offices</v>
      </c>
      <c r="B9" s="73">
        <v>1375.059252</v>
      </c>
      <c r="C9" s="73">
        <v>1092.7588940000001</v>
      </c>
      <c r="D9" s="73">
        <v>1212.279536</v>
      </c>
      <c r="E9" s="73">
        <v>989.92755199999999</v>
      </c>
      <c r="F9" s="73">
        <v>1526.4179500000002</v>
      </c>
      <c r="G9" s="73">
        <v>1217.830252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5">
        <f t="shared" si="13"/>
        <v>7414.2734359999995</v>
      </c>
      <c r="P9" s="83"/>
    </row>
    <row r="10" spans="1:16">
      <c r="A10" s="41" t="str">
        <f>'Targets &amp; historical'!B10</f>
        <v>Afghanistan Revenue Department</v>
      </c>
      <c r="B10" s="74">
        <f>SUM(B11:B16)</f>
        <v>6423.4476343940069</v>
      </c>
      <c r="C10" s="74">
        <f t="shared" ref="C10:M10" si="14">SUM(C11:C16)</f>
        <v>5292.0108626429292</v>
      </c>
      <c r="D10" s="74">
        <f t="shared" si="14"/>
        <v>8100.7315597029028</v>
      </c>
      <c r="E10" s="74">
        <f>SUM(E11:E16)</f>
        <v>7526.2884743353416</v>
      </c>
      <c r="F10" s="74">
        <f t="shared" si="14"/>
        <v>5618.7595021808838</v>
      </c>
      <c r="G10" s="74">
        <f t="shared" si="14"/>
        <v>3965.8834729975047</v>
      </c>
      <c r="H10" s="74">
        <f t="shared" si="14"/>
        <v>0</v>
      </c>
      <c r="I10" s="74">
        <f t="shared" si="14"/>
        <v>0</v>
      </c>
      <c r="J10" s="74">
        <f t="shared" si="14"/>
        <v>0</v>
      </c>
      <c r="K10" s="74">
        <f t="shared" si="14"/>
        <v>0</v>
      </c>
      <c r="L10" s="74">
        <f t="shared" si="14"/>
        <v>0</v>
      </c>
      <c r="M10" s="74">
        <f t="shared" si="14"/>
        <v>0</v>
      </c>
      <c r="N10" s="74">
        <f>SUM(N11:N16)</f>
        <v>36927.121506253578</v>
      </c>
    </row>
    <row r="11" spans="1:16">
      <c r="A11" s="42" t="str">
        <f>'Targets &amp; historical'!B11</f>
        <v>Mustofiats</v>
      </c>
      <c r="B11" s="73">
        <v>996.19977173400628</v>
      </c>
      <c r="C11" s="73">
        <v>1054.2348018029297</v>
      </c>
      <c r="D11" s="73">
        <v>1478.5986321329033</v>
      </c>
      <c r="E11" s="73">
        <v>1082.30328236534</v>
      </c>
      <c r="F11" s="73">
        <v>851.91804748088407</v>
      </c>
      <c r="G11" s="73">
        <v>346.87355541750429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5">
        <f t="shared" si="13"/>
        <v>5810.1280909335683</v>
      </c>
    </row>
    <row r="12" spans="1:16">
      <c r="A12" s="42" t="str">
        <f>'Targets &amp; historical'!B12</f>
        <v>LTO</v>
      </c>
      <c r="B12" s="73">
        <v>2846.1292184700001</v>
      </c>
      <c r="C12" s="73">
        <v>1229.5189778700001</v>
      </c>
      <c r="D12" s="73">
        <v>2336.86485253</v>
      </c>
      <c r="E12" s="73">
        <v>2524.8155632100002</v>
      </c>
      <c r="F12" s="73">
        <v>974.26490804000002</v>
      </c>
      <c r="G12" s="73">
        <v>1151.99754332</v>
      </c>
      <c r="H12" s="73"/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5">
        <f t="shared" si="13"/>
        <v>11063.591063440001</v>
      </c>
      <c r="O12" s="54"/>
      <c r="P12" s="83"/>
    </row>
    <row r="13" spans="1:16">
      <c r="A13" s="42" t="str">
        <f>'Targets &amp; historical'!B13</f>
        <v>MTO</v>
      </c>
      <c r="B13" s="73">
        <v>882.63762392000001</v>
      </c>
      <c r="C13" s="73">
        <v>832.01670394999996</v>
      </c>
      <c r="D13" s="73">
        <v>1403.6952783199999</v>
      </c>
      <c r="E13" s="73">
        <v>1344.5206931299999</v>
      </c>
      <c r="F13" s="73">
        <v>1381.0507486700001</v>
      </c>
      <c r="G13" s="73">
        <v>699.77626665000003</v>
      </c>
      <c r="H13" s="73"/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5">
        <f t="shared" si="13"/>
        <v>6543.6973146400005</v>
      </c>
      <c r="O13" s="54"/>
      <c r="P13" s="83"/>
    </row>
    <row r="14" spans="1:16">
      <c r="A14" s="42" t="str">
        <f>'Targets &amp; historical'!B14</f>
        <v>STO</v>
      </c>
      <c r="B14" s="73">
        <v>333.30452299000001</v>
      </c>
      <c r="C14" s="73">
        <v>346.7081799</v>
      </c>
      <c r="D14" s="73">
        <v>625.18801952000001</v>
      </c>
      <c r="E14" s="73">
        <v>365.72402201</v>
      </c>
      <c r="F14" s="73">
        <v>220.60419214000001</v>
      </c>
      <c r="G14" s="73">
        <v>180.48807930000001</v>
      </c>
      <c r="H14" s="73"/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5">
        <f t="shared" si="13"/>
        <v>2072.0170158600004</v>
      </c>
      <c r="O14" s="54"/>
      <c r="P14" s="83"/>
    </row>
    <row r="15" spans="1:16">
      <c r="A15" s="42" t="s">
        <v>80</v>
      </c>
      <c r="B15" s="73">
        <v>0</v>
      </c>
      <c r="C15" s="73">
        <v>0</v>
      </c>
      <c r="D15" s="73">
        <v>556.716048</v>
      </c>
      <c r="E15" s="73">
        <v>31.557371</v>
      </c>
      <c r="F15" s="73">
        <v>37.593029000000001</v>
      </c>
      <c r="G15" s="73">
        <v>61.421436</v>
      </c>
      <c r="H15" s="73"/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5">
        <f>SUM(B15:M15)</f>
        <v>687.28788399999996</v>
      </c>
      <c r="O15" s="54"/>
      <c r="P15" s="83"/>
    </row>
    <row r="16" spans="1:16" ht="15.75" thickBot="1">
      <c r="A16" s="42" t="str">
        <f>'Targets &amp; historical'!B15</f>
        <v>Ministries</v>
      </c>
      <c r="B16" s="73">
        <v>1365.1764972800001</v>
      </c>
      <c r="C16" s="73">
        <v>1829.5321991199996</v>
      </c>
      <c r="D16" s="73">
        <v>1699.6687291999995</v>
      </c>
      <c r="E16" s="73">
        <v>2177.3675426200016</v>
      </c>
      <c r="F16" s="73">
        <v>2153.3285768499995</v>
      </c>
      <c r="G16" s="73">
        <v>1525.3265923099998</v>
      </c>
      <c r="H16" s="73"/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5">
        <f t="shared" si="13"/>
        <v>10750.400137380002</v>
      </c>
      <c r="P16" s="83"/>
    </row>
    <row r="17" spans="1:27" ht="15.75" thickBot="1">
      <c r="A17" s="43" t="str">
        <f>'Targets &amp; historical'!B16</f>
        <v>Total Revenues</v>
      </c>
      <c r="B17" s="76">
        <f>B10+B3</f>
        <v>13060.286418394007</v>
      </c>
      <c r="C17" s="76">
        <f t="shared" ref="C17:D17" si="15">C10+C3</f>
        <v>10628.001826642929</v>
      </c>
      <c r="D17" s="76">
        <f t="shared" si="15"/>
        <v>14054.925905702903</v>
      </c>
      <c r="E17" s="76">
        <f t="shared" ref="E17:N17" si="16">E10+E3</f>
        <v>13183.926618335343</v>
      </c>
      <c r="F17" s="76">
        <f t="shared" si="16"/>
        <v>11904.913296180885</v>
      </c>
      <c r="G17" s="76">
        <f t="shared" si="16"/>
        <v>8940.1332409975039</v>
      </c>
      <c r="H17" s="76">
        <f t="shared" si="16"/>
        <v>0</v>
      </c>
      <c r="I17" s="76">
        <f t="shared" si="16"/>
        <v>0</v>
      </c>
      <c r="J17" s="76">
        <f t="shared" si="16"/>
        <v>0</v>
      </c>
      <c r="K17" s="76">
        <f t="shared" si="16"/>
        <v>0</v>
      </c>
      <c r="L17" s="76">
        <f t="shared" si="16"/>
        <v>0</v>
      </c>
      <c r="M17" s="76">
        <f t="shared" si="16"/>
        <v>0</v>
      </c>
      <c r="N17" s="76">
        <f t="shared" si="16"/>
        <v>71772.187306253574</v>
      </c>
      <c r="O17" s="57"/>
    </row>
    <row r="18" spans="1:27">
      <c r="A18" s="41" t="str">
        <f>'Targets &amp; historical'!B17</f>
        <v>Tax Revenues</v>
      </c>
      <c r="B18" s="73">
        <v>7284.1620866699996</v>
      </c>
      <c r="C18" s="73">
        <v>5075.3743345399989</v>
      </c>
      <c r="D18" s="73">
        <v>8494.2880958200003</v>
      </c>
      <c r="E18" s="73">
        <v>7452.7213254699991</v>
      </c>
      <c r="F18" s="73">
        <v>5826.0354017733662</v>
      </c>
      <c r="G18" s="73">
        <v>4399.5347415699998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5">
        <f>SUM(B18:M18)</f>
        <v>38532.115985843368</v>
      </c>
      <c r="O18" s="57"/>
      <c r="P18" s="83"/>
    </row>
    <row r="19" spans="1:27">
      <c r="A19" s="41" t="str">
        <f>'Targets &amp; historical'!B18</f>
        <v>Customs Revenues</v>
      </c>
      <c r="B19" s="73">
        <v>2892.1707329999999</v>
      </c>
      <c r="C19" s="73">
        <v>2332.3952249999998</v>
      </c>
      <c r="D19" s="73">
        <v>2343.8854220000003</v>
      </c>
      <c r="E19" s="73">
        <v>2227.7645649999999</v>
      </c>
      <c r="F19" s="73">
        <v>2666.9826089999997</v>
      </c>
      <c r="G19" s="73">
        <v>2093.8247430000006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5">
        <f>SUM(B19:M19)</f>
        <v>14557.023297</v>
      </c>
      <c r="O19" s="83">
        <f>O18/3</f>
        <v>0</v>
      </c>
    </row>
    <row r="20" spans="1:27" ht="15.75" thickBot="1">
      <c r="A20" s="41" t="str">
        <f>'Targets &amp; historical'!B19</f>
        <v>Non-tax Revenues</v>
      </c>
      <c r="B20" s="73">
        <v>2883.9535987240065</v>
      </c>
      <c r="C20" s="73">
        <v>3220.2322671029292</v>
      </c>
      <c r="D20" s="73">
        <v>3216.7523878829029</v>
      </c>
      <c r="E20" s="73">
        <v>3503.4407278653421</v>
      </c>
      <c r="F20" s="73">
        <v>3411.8952854075178</v>
      </c>
      <c r="G20" s="73">
        <v>2446.7737564275044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5">
        <f t="shared" ref="N20" si="17">SUM(B20:M20)</f>
        <v>18683.048023410203</v>
      </c>
      <c r="P20" s="38">
        <v>-132466.19890324</v>
      </c>
    </row>
    <row r="21" spans="1:27" ht="15.75" thickBot="1">
      <c r="A21" s="43" t="str">
        <f>'Targets &amp; historical'!B20</f>
        <v>Total Revenues</v>
      </c>
      <c r="B21" s="77">
        <f>SUM(B18:B20)</f>
        <v>13060.286418394006</v>
      </c>
      <c r="C21" s="77">
        <f t="shared" ref="C21:D21" si="18">SUM(C18:C20)</f>
        <v>10628.001826642927</v>
      </c>
      <c r="D21" s="77">
        <f t="shared" si="18"/>
        <v>14054.925905702903</v>
      </c>
      <c r="E21" s="77">
        <f t="shared" ref="E21:N21" si="19">SUM(E18:E20)</f>
        <v>13183.926618335341</v>
      </c>
      <c r="F21" s="77">
        <f>SUM(F18:F20)</f>
        <v>11904.913296180883</v>
      </c>
      <c r="G21" s="77">
        <f t="shared" ref="G21:L21" si="20">SUM(G18:G20)</f>
        <v>8940.1332409975057</v>
      </c>
      <c r="H21" s="77">
        <f t="shared" si="20"/>
        <v>0</v>
      </c>
      <c r="I21" s="77">
        <f t="shared" si="20"/>
        <v>0</v>
      </c>
      <c r="J21" s="77">
        <f t="shared" si="20"/>
        <v>0</v>
      </c>
      <c r="K21" s="77">
        <f t="shared" si="20"/>
        <v>0</v>
      </c>
      <c r="L21" s="77">
        <f t="shared" si="20"/>
        <v>0</v>
      </c>
      <c r="M21" s="77">
        <f t="shared" si="19"/>
        <v>0</v>
      </c>
      <c r="N21" s="77">
        <f t="shared" si="19"/>
        <v>71772.187306253574</v>
      </c>
      <c r="O21" s="82"/>
      <c r="P21" s="51">
        <v>3250</v>
      </c>
      <c r="Q21" s="51">
        <f>N21+O21</f>
        <v>71772.187306253574</v>
      </c>
    </row>
    <row r="22" spans="1:27">
      <c r="A22" s="4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75"/>
      <c r="O22" s="52"/>
      <c r="P22" s="83">
        <f>P23-N26</f>
        <v>-72631.184165239989</v>
      </c>
    </row>
    <row r="23" spans="1:27">
      <c r="A23" s="44" t="s">
        <v>27</v>
      </c>
      <c r="B23" s="58">
        <f>B17-B21</f>
        <v>0</v>
      </c>
      <c r="C23" s="58">
        <f>C17-C21</f>
        <v>0</v>
      </c>
      <c r="D23" s="58">
        <f t="shared" ref="D23:M23" si="21">D17-D21</f>
        <v>0</v>
      </c>
      <c r="E23" s="58">
        <f t="shared" si="21"/>
        <v>0</v>
      </c>
      <c r="F23" s="78">
        <f t="shared" si="21"/>
        <v>0</v>
      </c>
      <c r="G23" s="78">
        <f t="shared" si="21"/>
        <v>0</v>
      </c>
      <c r="H23" s="78">
        <f t="shared" si="21"/>
        <v>0</v>
      </c>
      <c r="I23" s="78">
        <f t="shared" si="21"/>
        <v>0</v>
      </c>
      <c r="J23" s="78">
        <f t="shared" si="21"/>
        <v>0</v>
      </c>
      <c r="K23" s="78">
        <f t="shared" si="21"/>
        <v>0</v>
      </c>
      <c r="L23" s="78">
        <f t="shared" si="21"/>
        <v>0</v>
      </c>
      <c r="M23" s="78">
        <f t="shared" si="21"/>
        <v>0</v>
      </c>
      <c r="N23" s="75">
        <f>N17-N21</f>
        <v>0</v>
      </c>
      <c r="O23" s="52"/>
      <c r="P23" s="84"/>
    </row>
    <row r="24" spans="1:27">
      <c r="A24" s="44" t="s">
        <v>27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75"/>
      <c r="O24" s="85"/>
    </row>
    <row r="25" spans="1:27">
      <c r="A25" s="45" t="s">
        <v>60</v>
      </c>
      <c r="B25" s="79" t="str">
        <f>B1</f>
        <v>M1</v>
      </c>
      <c r="C25" s="79" t="str">
        <f t="shared" ref="C25:M25" si="22">C1</f>
        <v>M2</v>
      </c>
      <c r="D25" s="79" t="str">
        <f t="shared" si="22"/>
        <v>M3</v>
      </c>
      <c r="E25" s="79" t="str">
        <f t="shared" si="22"/>
        <v>M4</v>
      </c>
      <c r="F25" s="79" t="str">
        <f t="shared" si="22"/>
        <v>M5</v>
      </c>
      <c r="G25" s="79" t="str">
        <f t="shared" si="22"/>
        <v>M6</v>
      </c>
      <c r="H25" s="79" t="str">
        <f t="shared" si="22"/>
        <v>M7</v>
      </c>
      <c r="I25" s="79" t="str">
        <f t="shared" si="22"/>
        <v>M8</v>
      </c>
      <c r="J25" s="79" t="str">
        <f t="shared" si="22"/>
        <v>M9</v>
      </c>
      <c r="K25" s="79" t="str">
        <f t="shared" si="22"/>
        <v>M10</v>
      </c>
      <c r="L25" s="79" t="str">
        <f t="shared" si="22"/>
        <v>M11</v>
      </c>
      <c r="M25" s="79" t="str">
        <f t="shared" si="22"/>
        <v>M12</v>
      </c>
      <c r="N25" s="75"/>
    </row>
    <row r="26" spans="1:27" s="49" customFormat="1">
      <c r="A26" s="46" t="s">
        <v>19</v>
      </c>
      <c r="B26" s="80">
        <v>12986.211203809997</v>
      </c>
      <c r="C26" s="80">
        <v>10704.404630910001</v>
      </c>
      <c r="D26" s="80">
        <v>14198.5363105</v>
      </c>
      <c r="E26" s="80">
        <v>13400.461799889999</v>
      </c>
      <c r="F26" s="80">
        <v>12125.35656953</v>
      </c>
      <c r="G26" s="80">
        <v>9216.2136506000006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1">
        <f>SUM(B26:M26)</f>
        <v>72631.184165239989</v>
      </c>
      <c r="P26" s="47">
        <f>IF(B26=0,#N/A,(SUM($B$26:B26)))</f>
        <v>12986.211203809997</v>
      </c>
      <c r="Q26" s="48">
        <f>IF(C26=0,#N/A,(SUM($B$26:C26)))</f>
        <v>23690.615834719996</v>
      </c>
      <c r="R26" s="48">
        <f>IF(D26=0,#N/A,(SUM($B$26:D26)))</f>
        <v>37889.152145219996</v>
      </c>
      <c r="S26" s="48">
        <f>IF(E26=0,#N/A,(SUM($B$26:E26)))</f>
        <v>51289.613945109995</v>
      </c>
      <c r="T26" s="48">
        <f>IF(F26=0,#N/A,(SUM($B$26:F26)))</f>
        <v>63414.970514639994</v>
      </c>
      <c r="U26" s="48">
        <f>IF(G26=0,#N/A,(SUM($B$26:G26)))</f>
        <v>72631.184165239989</v>
      </c>
      <c r="V26" s="48" t="e">
        <f>IF(H26=0,#N/A,(SUM($B$26:H26)))</f>
        <v>#N/A</v>
      </c>
      <c r="W26" s="48" t="e">
        <f>IF(I26=0,#N/A,(SUM($B$26:I26)))</f>
        <v>#N/A</v>
      </c>
      <c r="X26" s="48" t="e">
        <f>IF(J26=0,#N/A,(SUM($B$26:J26)))</f>
        <v>#N/A</v>
      </c>
      <c r="Y26" s="48" t="e">
        <f>IF(K26=0,#N/A,(SUM($B$26:K26)))</f>
        <v>#N/A</v>
      </c>
      <c r="Z26" s="48" t="e">
        <f>IF(L26=0,#N/A,(SUM($B$26:L26)))</f>
        <v>#N/A</v>
      </c>
      <c r="AA26" s="48" t="e">
        <f>IF(M26=0,#N/A,(SUM($B$26:M26)))</f>
        <v>#N/A</v>
      </c>
    </row>
    <row r="27" spans="1:27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">
        <v>0</v>
      </c>
      <c r="O27" s="82"/>
      <c r="P27" s="83"/>
    </row>
    <row r="28" spans="1:27">
      <c r="B28" s="52"/>
      <c r="C28" s="52"/>
      <c r="D28" s="54"/>
      <c r="E28" s="57"/>
      <c r="O28" s="89"/>
      <c r="P28" s="83">
        <f>P23-N26</f>
        <v>-72631.184165239989</v>
      </c>
    </row>
    <row r="29" spans="1:27">
      <c r="A29" s="91" t="s">
        <v>75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57"/>
    </row>
    <row r="30" spans="1:27">
      <c r="A30" s="91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57"/>
    </row>
    <row r="31" spans="1:27">
      <c r="A31" s="91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27">
      <c r="A32" s="91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5">
      <c r="A33" s="91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5" ht="15.75" thickBot="1">
      <c r="B34" s="52"/>
      <c r="C34" s="52"/>
      <c r="O34" s="52"/>
    </row>
    <row r="35" spans="1:15" ht="15.75" thickBot="1">
      <c r="B35" s="56"/>
      <c r="C35" s="56"/>
      <c r="D35" s="56"/>
      <c r="E35" s="40"/>
      <c r="F35" s="40"/>
      <c r="G35" s="40"/>
      <c r="H35" s="40"/>
      <c r="I35" s="40"/>
      <c r="J35" s="40"/>
      <c r="K35" s="53"/>
      <c r="L35" s="40"/>
      <c r="M35" s="40"/>
    </row>
    <row r="36" spans="1:15" ht="15.75">
      <c r="B36" s="55"/>
      <c r="C36" s="55"/>
      <c r="D36" s="55"/>
      <c r="M36" s="52"/>
      <c r="O36" s="52"/>
    </row>
    <row r="37" spans="1:15" ht="15.75">
      <c r="B37" s="55"/>
      <c r="C37" s="52"/>
      <c r="M37" s="54"/>
    </row>
  </sheetData>
  <protectedRanges>
    <protectedRange sqref="G4:M9" name="Range1"/>
    <protectedRange sqref="G16:M16 G18 G11:M14" name="Range2"/>
    <protectedRange sqref="G19:M19 I20 K20:M20 H18:M18" name="Range3"/>
    <protectedRange sqref="B4:F9" name="Range1_1"/>
    <protectedRange sqref="B11:E14 B16:E16 B15:N15" name="Range1_2"/>
    <protectedRange sqref="F11:F14 F16" name="Range2_1"/>
    <protectedRange sqref="B18:E20" name="Range1_3"/>
    <protectedRange sqref="F18:F20" name="Range3_1"/>
  </protectedRanges>
  <mergeCells count="16">
    <mergeCell ref="B29:N33"/>
    <mergeCell ref="A29:A33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3">
    <cfRule type="cellIs" dxfId="4" priority="1" operator="notEqual">
      <formula>0</formula>
    </cfRule>
  </conditionalFormatting>
  <dataValidations count="1">
    <dataValidation type="list" allowBlank="1" showInputMessage="1" showErrorMessage="1" sqref="B3:N3" xr:uid="{00000000-0002-0000-0100-000000000000}">
      <formula1>$O$4:$O$6</formula1>
    </dataValidation>
  </dataValidations>
  <pageMargins left="0.7" right="0.7" top="0.75" bottom="0.75" header="0.3" footer="0.3"/>
  <pageSetup scale="60" orientation="landscape" horizontalDpi="4294967295" verticalDpi="4294967295" r:id="rId1"/>
  <colBreaks count="1" manualBreakCount="1">
    <brk id="14" max="1048575" man="1"/>
  </colBreaks>
  <ignoredErrors>
    <ignoredError sqref="N10 N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C144"/>
  <sheetViews>
    <sheetView showZeros="0" topLeftCell="D126" zoomScale="115" zoomScaleNormal="115" workbookViewId="0">
      <selection activeCell="B12" sqref="B12"/>
    </sheetView>
  </sheetViews>
  <sheetFormatPr defaultColWidth="8.5703125" defaultRowHeight="15"/>
  <cols>
    <col min="1" max="1" width="23.42578125" style="3" bestFit="1" customWidth="1"/>
    <col min="2" max="2" width="30.28515625" style="3" bestFit="1" customWidth="1"/>
    <col min="3" max="3" width="8.7109375" style="2" bestFit="1" customWidth="1"/>
    <col min="4" max="4" width="8.5703125" style="3"/>
    <col min="5" max="5" width="13.42578125" style="3" customWidth="1"/>
    <col min="6" max="20" width="8.5703125" style="3"/>
    <col min="21" max="22" width="8.5703125" style="61"/>
    <col min="23" max="27" width="8.5703125" style="2"/>
    <col min="28" max="28" width="8.7109375" style="5" bestFit="1" customWidth="1"/>
    <col min="29" max="29" width="53.42578125" style="5" bestFit="1" customWidth="1"/>
    <col min="30" max="30" width="17.5703125" style="5" customWidth="1"/>
    <col min="31" max="40" width="9" style="5" bestFit="1" customWidth="1"/>
    <col min="41" max="41" width="9.85546875" style="5" bestFit="1" customWidth="1"/>
    <col min="42" max="42" width="9" style="5" bestFit="1" customWidth="1"/>
    <col min="43" max="43" width="39.28515625" style="5" bestFit="1" customWidth="1"/>
    <col min="44" max="46" width="8.7109375" style="5" bestFit="1" customWidth="1"/>
    <col min="47" max="47" width="8.85546875" style="5" bestFit="1" customWidth="1"/>
    <col min="48" max="55" width="8.7109375" style="5" bestFit="1" customWidth="1"/>
    <col min="56" max="16384" width="8.5703125" style="3"/>
  </cols>
  <sheetData>
    <row r="1" spans="1:55" ht="14.45" customHeight="1" thickBot="1">
      <c r="A1" s="95" t="s">
        <v>51</v>
      </c>
      <c r="B1" s="95"/>
      <c r="D1" s="96" t="s">
        <v>43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6"/>
      <c r="U1" s="63"/>
      <c r="V1" s="63"/>
      <c r="W1" s="69"/>
      <c r="X1" s="69"/>
      <c r="Y1" s="69"/>
      <c r="Z1" s="69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>
      <c r="A2" s="16" t="s">
        <v>29</v>
      </c>
      <c r="B2" s="17" t="s">
        <v>19</v>
      </c>
      <c r="C2" s="2" t="str">
        <f>A2&amp;" "&amp;B2</f>
        <v>Figure 1: Total Revenues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6"/>
      <c r="U2" s="63"/>
      <c r="V2" s="63"/>
      <c r="W2" s="69"/>
      <c r="X2" s="69"/>
      <c r="Y2" s="69"/>
      <c r="Z2" s="69"/>
      <c r="AC2" s="5" t="str">
        <f>A2</f>
        <v>Figure 1:</v>
      </c>
      <c r="AD2" s="70" t="str">
        <f>FY1400_YTD_Actual!$A$1</f>
        <v>Actual</v>
      </c>
      <c r="AE2" s="5">
        <f>IF(INDEX(FY1400_YTD_Actual!B$3:B$20,MATCH($B$2,FY1400_YTD_Actual!$A$3:$A$20,0))=0,#N/A,INDEX(FY1400_YTD_Actual!B$3:B$20,MATCH($B$2,FY1400_YTD_Actual!$A$3:$A$20,0)))</f>
        <v>13060.286418394007</v>
      </c>
      <c r="AF2" s="5">
        <f>IF(INDEX(FY1400_YTD_Actual!C$3:C$20,MATCH($B$2,FY1400_YTD_Actual!$A$3:$A$20,0))=0,#N/A,INDEX(FY1400_YTD_Actual!C$3:C$20,MATCH($B$2,FY1400_YTD_Actual!$A$3:$A$20,0)))</f>
        <v>10628.001826642929</v>
      </c>
      <c r="AG2" s="5">
        <f>IF(INDEX(FY1400_YTD_Actual!D$3:D$20,MATCH($B$2,FY1400_YTD_Actual!$A$3:$A$20,0))=0,#N/A,INDEX(FY1400_YTD_Actual!D$3:D$20,MATCH($B$2,FY1400_YTD_Actual!$A$3:$A$20,0)))</f>
        <v>14054.925905702903</v>
      </c>
      <c r="AH2" s="5">
        <f>IF(INDEX(FY1400_YTD_Actual!E$3:E$20,MATCH($B$2,FY1400_YTD_Actual!$A$3:$A$20,0))=0,#N/A,INDEX(FY1400_YTD_Actual!E$3:E$20,MATCH($B$2,FY1400_YTD_Actual!$A$3:$A$20,0)))</f>
        <v>13183.926618335343</v>
      </c>
      <c r="AI2" s="5">
        <f>IF(INDEX(FY1400_YTD_Actual!F$3:F$20,MATCH($B$2,FY1400_YTD_Actual!$A$3:$A$20,0))=0,#N/A,INDEX(FY1400_YTD_Actual!F$3:F$20,MATCH($B$2,FY1400_YTD_Actual!$A$3:$A$20,0)))</f>
        <v>11904.913296180885</v>
      </c>
      <c r="AJ2" s="5">
        <f>IF(INDEX(FY1400_YTD_Actual!G$3:G$20,MATCH($B$2,FY1400_YTD_Actual!$A$3:$A$20,0))=0,#N/A,INDEX(FY1400_YTD_Actual!G$3:G$20,MATCH($B$2,FY1400_YTD_Actual!$A$3:$A$20,0)))</f>
        <v>8940.1332409975039</v>
      </c>
      <c r="AK2" s="5" t="e">
        <f>IF(INDEX(FY1400_YTD_Actual!H$3:H$20,MATCH($B$2,FY1400_YTD_Actual!$A$3:$A$20,0))=0,#N/A,INDEX(FY1400_YTD_Actual!H$3:H$20,MATCH($B$2,FY1400_YTD_Actual!$A$3:$A$20,0)))</f>
        <v>#N/A</v>
      </c>
      <c r="AL2" s="5" t="e">
        <f>IF(INDEX(FY1400_YTD_Actual!I$3:I$20,MATCH($B$2,FY1400_YTD_Actual!$A$3:$A$20,0))=0,#N/A,INDEX(FY1400_YTD_Actual!I$3:I$20,MATCH($B$2,FY1400_YTD_Actual!$A$3:$A$20,0)))</f>
        <v>#N/A</v>
      </c>
      <c r="AM2" s="5" t="e">
        <f>IF(INDEX(FY1400_YTD_Actual!J$3:J$20,MATCH($B$2,FY1400_YTD_Actual!$A$3:$A$20,0))=0,#N/A,INDEX(FY1400_YTD_Actual!J$3:J$20,MATCH($B$2,FY1400_YTD_Actual!$A$3:$A$20,0)))</f>
        <v>#N/A</v>
      </c>
      <c r="AN2" s="5" t="e">
        <f>IF(INDEX(FY1400_YTD_Actual!K$3:K$20,MATCH($B$2,FY1400_YTD_Actual!$A$3:$A$20,0))=0,#N/A,INDEX(FY1400_YTD_Actual!K$3:K$20,MATCH($B$2,FY1400_YTD_Actual!$A$3:$A$20,0)))</f>
        <v>#N/A</v>
      </c>
      <c r="AO2" s="5" t="e">
        <f>IF(INDEX(FY1400_YTD_Actual!L$3:L$20,MATCH($B$2,FY1400_YTD_Actual!$A$3:$A$20,0))=0,#N/A,INDEX(FY1400_YTD_Actual!L$3:L$20,MATCH($B$2,FY1400_YTD_Actual!$A$3:$A$20,0)))</f>
        <v>#N/A</v>
      </c>
      <c r="AP2" s="5" t="e">
        <f>IF(INDEX(FY1400_YTD_Actual!M$3:M$20,MATCH($B$2,FY1400_YTD_Actual!$A$3:$A$20,0))=0,#N/A,INDEX(FY1400_YTD_Actual!M$3:M$20,MATCH($B$2,FY1400_YTD_Actual!$A$3:$A$20,0)))</f>
        <v>#N/A</v>
      </c>
    </row>
    <row r="3" spans="1:55" ht="14.45" customHeight="1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6"/>
      <c r="U3" s="63"/>
      <c r="V3" s="63"/>
      <c r="W3" s="69"/>
      <c r="X3" s="69"/>
      <c r="Y3" s="69"/>
      <c r="Z3" s="69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12979.40000020148</v>
      </c>
      <c r="AF3" s="5">
        <f>INDEX('Targets &amp; historical'!D$3:D$41,MATCH(Charts!$AC3,'Targets &amp; historical'!$A$3:$A$41,0))</f>
        <v>12979.40000020148</v>
      </c>
      <c r="AG3" s="5">
        <f>INDEX('Targets &amp; historical'!E$3:E$41,MATCH(Charts!$AC3,'Targets &amp; historical'!$A$3:$A$41,0))</f>
        <v>12979.40000020148</v>
      </c>
      <c r="AH3" s="5">
        <f>INDEX('Targets &amp; historical'!F$3:F$41,MATCH(Charts!$AC3,'Targets &amp; historical'!$A$3:$A$41,0))</f>
        <v>14520.333333558734</v>
      </c>
      <c r="AI3" s="5">
        <f>INDEX('Targets &amp; historical'!G$3:G$41,MATCH(Charts!$AC3,'Targets &amp; historical'!$A$3:$A$41,0))</f>
        <v>14520.333333558734</v>
      </c>
      <c r="AJ3" s="5">
        <f>INDEX('Targets &amp; historical'!H$3:H$41,MATCH(Charts!$AC3,'Targets &amp; historical'!$A$3:$A$41,0))</f>
        <v>14520.333333558734</v>
      </c>
      <c r="AK3" s="5">
        <f>INDEX('Targets &amp; historical'!I$3:I$41,MATCH(Charts!$AC3,'Targets &amp; historical'!$A$3:$A$41,0))</f>
        <v>15172.266666902187</v>
      </c>
      <c r="AL3" s="5">
        <f>INDEX('Targets &amp; historical'!J$3:J$41,MATCH(Charts!$AC3,'Targets &amp; historical'!$A$3:$A$41,0))</f>
        <v>15172.266666902187</v>
      </c>
      <c r="AM3" s="5">
        <f>INDEX('Targets &amp; historical'!K$3:K$41,MATCH(Charts!$AC3,'Targets &amp; historical'!$A$3:$A$41,0))</f>
        <v>15172.266666902187</v>
      </c>
      <c r="AN3" s="5">
        <f>INDEX('Targets &amp; historical'!L$3:L$41,MATCH(Charts!$AC3,'Targets &amp; historical'!$A$3:$A$41,0))</f>
        <v>16594.666666924266</v>
      </c>
      <c r="AO3" s="5">
        <f>INDEX('Targets &amp; historical'!M$3:M$41,MATCH(Charts!$AC3,'Targets &amp; historical'!$A$3:$A$41,0))</f>
        <v>16594.666666924266</v>
      </c>
      <c r="AP3" s="5">
        <f>INDEX('Targets &amp; historical'!N$3:N$41,MATCH(Charts!$AC3,'Targets &amp; historical'!$A$3:$A$41,0))</f>
        <v>16594.666666924266</v>
      </c>
    </row>
    <row r="4" spans="1:55" ht="14.45" customHeight="1">
      <c r="A4" s="18" t="s">
        <v>31</v>
      </c>
      <c r="B4" s="19" t="s">
        <v>21</v>
      </c>
      <c r="C4" s="2" t="str">
        <f t="shared" si="0"/>
        <v>Figure 3: Customs Revenues</v>
      </c>
      <c r="D4" s="97" t="s">
        <v>44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6"/>
      <c r="U4" s="63"/>
      <c r="V4" s="63"/>
      <c r="W4" s="69"/>
      <c r="X4" s="69"/>
      <c r="Y4" s="69"/>
      <c r="Z4" s="69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>
        <f>B12</f>
        <v>43974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98" t="s">
        <v>61</v>
      </c>
      <c r="S5" s="98"/>
      <c r="T5" s="7"/>
      <c r="U5" s="64"/>
      <c r="V5" s="64"/>
      <c r="W5" s="71"/>
      <c r="X5" s="71"/>
      <c r="Y5" s="71"/>
      <c r="Z5" s="71"/>
      <c r="AA5" s="72"/>
      <c r="AD5" s="70" t="s">
        <v>28</v>
      </c>
    </row>
    <row r="6" spans="1:55" ht="14.45" customHeight="1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64"/>
      <c r="V6" s="64"/>
      <c r="W6" s="71"/>
      <c r="X6" s="71"/>
      <c r="Y6" s="71"/>
      <c r="Z6" s="71"/>
      <c r="AA6" s="72"/>
      <c r="AD6" s="5" t="str">
        <f t="shared" ref="AD6:AE8" si="1">AD2</f>
        <v>Actual</v>
      </c>
      <c r="AE6" s="5">
        <f t="shared" si="1"/>
        <v>13060.286418394007</v>
      </c>
      <c r="AF6" s="5">
        <f>SUM($AE2:AF2)</f>
        <v>23688.288245036936</v>
      </c>
      <c r="AG6" s="5">
        <f>SUM($AE2:AG2)</f>
        <v>37743.214150739841</v>
      </c>
      <c r="AH6" s="5">
        <f>SUM($AE2:AH2)</f>
        <v>50927.14076907518</v>
      </c>
      <c r="AI6" s="5">
        <f>SUM($AE2:AI2)</f>
        <v>62832.054065256067</v>
      </c>
      <c r="AJ6" s="5">
        <f>SUM($AE2:AJ2)</f>
        <v>71772.187306253574</v>
      </c>
      <c r="AK6" s="5" t="e">
        <f>SUM($AE2:AK2)</f>
        <v>#N/A</v>
      </c>
      <c r="AL6" s="5" t="e">
        <f>SUM($AE2:AL2)</f>
        <v>#N/A</v>
      </c>
      <c r="AM6" s="5" t="e">
        <f>SUM($AE2:AM2)</f>
        <v>#N/A</v>
      </c>
      <c r="AN6" s="5" t="e">
        <f>SUM($AE2:AN2)</f>
        <v>#N/A</v>
      </c>
      <c r="AO6" s="5" t="e">
        <f>SUM($AE2:AO2)</f>
        <v>#N/A</v>
      </c>
      <c r="AP6" s="5" t="e">
        <f>SUM($AE2:AP2)</f>
        <v>#N/A</v>
      </c>
      <c r="AQ6" s="5" t="s">
        <v>49</v>
      </c>
      <c r="AR6" s="5" t="e">
        <f t="shared" ref="AR6:BC6" si="2">IF((1-AE6/AE7)&gt;$B$11,AE6,#N/A)</f>
        <v>#N/A</v>
      </c>
      <c r="AS6" s="5" t="e">
        <f t="shared" si="2"/>
        <v>#N/A</v>
      </c>
      <c r="AT6" s="5" t="e">
        <f t="shared" si="2"/>
        <v>#N/A</v>
      </c>
      <c r="AU6" s="5" t="e">
        <f t="shared" si="2"/>
        <v>#N/A</v>
      </c>
      <c r="AV6" s="5" t="e">
        <f t="shared" si="2"/>
        <v>#N/A</v>
      </c>
      <c r="AW6" s="5">
        <f t="shared" si="2"/>
        <v>71772.187306253574</v>
      </c>
      <c r="AX6" s="5" t="e">
        <f t="shared" si="2"/>
        <v>#N/A</v>
      </c>
      <c r="AY6" s="5" t="e">
        <f t="shared" si="2"/>
        <v>#N/A</v>
      </c>
      <c r="AZ6" s="5" t="e">
        <f t="shared" si="2"/>
        <v>#N/A</v>
      </c>
      <c r="BA6" s="5" t="e">
        <f t="shared" si="2"/>
        <v>#N/A</v>
      </c>
      <c r="BB6" s="5" t="e">
        <f t="shared" si="2"/>
        <v>#N/A</v>
      </c>
      <c r="BC6" s="5" t="e">
        <f t="shared" si="2"/>
        <v>#N/A</v>
      </c>
    </row>
    <row r="7" spans="1:55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D7" s="5" t="str">
        <f t="shared" si="1"/>
        <v>FY1399 Targets</v>
      </c>
      <c r="AE7" s="5">
        <f t="shared" si="1"/>
        <v>12979.40000020148</v>
      </c>
      <c r="AF7" s="5">
        <f>SUM($AE3:AF3)</f>
        <v>25958.80000040296</v>
      </c>
      <c r="AG7" s="5">
        <f>SUM($AE3:AG3)</f>
        <v>38938.20000060444</v>
      </c>
      <c r="AH7" s="5">
        <f>SUM($AE3:AH3)</f>
        <v>53458.533334163178</v>
      </c>
      <c r="AI7" s="5">
        <f>SUM($AE3:AI3)</f>
        <v>67978.866667721915</v>
      </c>
      <c r="AJ7" s="5">
        <f>SUM($AE3:AJ3)</f>
        <v>82499.200001280653</v>
      </c>
      <c r="AK7" s="5">
        <f>SUM($AE3:AK3)</f>
        <v>97671.466668182838</v>
      </c>
      <c r="AL7" s="5">
        <f>SUM($AE3:AL3)</f>
        <v>112843.73333508502</v>
      </c>
      <c r="AM7" s="5">
        <f>SUM($AE3:AM3)</f>
        <v>128016.00000198721</v>
      </c>
      <c r="AN7" s="5">
        <f>SUM($AE3:AN3)</f>
        <v>144610.66666891146</v>
      </c>
      <c r="AO7" s="5">
        <f>SUM($AE3:AO3)</f>
        <v>161205.33333583572</v>
      </c>
      <c r="AP7" s="5">
        <f>SUM($AE3:AP3)</f>
        <v>177800.00000275997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AC9" s="5" t="e">
        <f>#REF!</f>
        <v>#REF!</v>
      </c>
      <c r="AD9" s="70" t="str">
        <f>FY1400_YTD_Actual!$A$1</f>
        <v>Actual</v>
      </c>
      <c r="AE9" s="5">
        <f>IF(INDEX(FY1400_YTD_Actual!B$3:B$20,MATCH($B$3,FY1400_YTD_Actual!$A$3:$A$20,0))=0,#N/A,INDEX(FY1400_YTD_Actual!B$3:B$20,MATCH($B$3,FY1400_YTD_Actual!$A$3:$A$20,0)))</f>
        <v>7284.1620866699996</v>
      </c>
      <c r="AF9" s="5">
        <f>IF(INDEX(FY1400_YTD_Actual!C$3:C$20,MATCH($B$2,FY1400_YTD_Actual!$A$3:$A$20,0))=0,#N/A,INDEX(FY1400_YTD_Actual!C$3:C$20,MATCH($B$2,FY1400_YTD_Actual!$A$3:$A$20,0)))</f>
        <v>10628.001826642929</v>
      </c>
      <c r="AG9" s="5">
        <f>IF(INDEX(FY1400_YTD_Actual!D$3:D$20,MATCH($B$2,FY1400_YTD_Actual!$A$3:$A$20,0))=0,#N/A,INDEX(FY1400_YTD_Actual!D$3:D$20,MATCH($B$2,FY1400_YTD_Actual!$A$3:$A$20,0)))</f>
        <v>14054.925905702903</v>
      </c>
      <c r="AH9" s="5">
        <f>IF(INDEX(FY1400_YTD_Actual!E$3:E$20,MATCH($B$2,FY1400_YTD_Actual!$A$3:$A$20,0))=0,#N/A,INDEX(FY1400_YTD_Actual!E$3:E$20,MATCH($B$2,FY1400_YTD_Actual!$A$3:$A$20,0)))</f>
        <v>13183.926618335343</v>
      </c>
      <c r="AI9" s="5">
        <f>IF(INDEX(FY1400_YTD_Actual!F$3:F$20,MATCH($B$2,FY1400_YTD_Actual!$A$3:$A$20,0))=0,#N/A,INDEX(FY1400_YTD_Actual!F$3:F$20,MATCH($B$2,FY1400_YTD_Actual!$A$3:$A$20,0)))</f>
        <v>11904.913296180885</v>
      </c>
      <c r="AJ9" s="5">
        <f>IF(INDEX(FY1400_YTD_Actual!G$3:G$20,MATCH($B$2,FY1400_YTD_Actual!$A$3:$A$20,0))=0,#N/A,INDEX(FY1400_YTD_Actual!G$3:G$20,MATCH($B$2,FY1400_YTD_Actual!$A$3:$A$20,0)))</f>
        <v>8940.1332409975039</v>
      </c>
      <c r="AK9" s="5" t="e">
        <f>IF(INDEX(FY1400_YTD_Actual!H$3:H$20,MATCH($B$2,FY1400_YTD_Actual!$A$3:$A$20,0))=0,#N/A,INDEX(FY1400_YTD_Actual!H$3:H$20,MATCH($B$2,FY1400_YTD_Actual!$A$3:$A$20,0)))</f>
        <v>#N/A</v>
      </c>
      <c r="AL9" s="5" t="e">
        <f>IF(INDEX(FY1400_YTD_Actual!I$3:I$20,MATCH($B$2,FY1400_YTD_Actual!$A$3:$A$20,0))=0,#N/A,INDEX(FY1400_YTD_Actual!I$3:I$20,MATCH($B$2,FY1400_YTD_Actual!$A$3:$A$20,0)))</f>
        <v>#N/A</v>
      </c>
      <c r="AM9" s="5" t="e">
        <f>IF(INDEX(FY1400_YTD_Actual!J$3:J$20,MATCH($B$2,FY1400_YTD_Actual!$A$3:$A$20,0))=0,#N/A,INDEX(FY1400_YTD_Actual!J$3:J$20,MATCH($B$2,FY1400_YTD_Actual!$A$3:$A$20,0)))</f>
        <v>#N/A</v>
      </c>
      <c r="AN9" s="5" t="e">
        <f>IF(INDEX(FY1400_YTD_Actual!K$3:K$20,MATCH($B$2,FY1400_YTD_Actual!$A$3:$A$20,0))=0,#N/A,INDEX(FY1400_YTD_Actual!K$3:K$20,MATCH($B$2,FY1400_YTD_Actual!$A$3:$A$20,0)))</f>
        <v>#N/A</v>
      </c>
      <c r="AO9" s="5" t="e">
        <f>IF(INDEX(FY1400_YTD_Actual!L$3:L$20,MATCH($B$2,FY1400_YTD_Actual!$A$3:$A$20,0))=0,#N/A,INDEX(FY1400_YTD_Actual!L$3:L$20,MATCH($B$2,FY1400_YTD_Actual!$A$3:$A$20,0)))</f>
        <v>#N/A</v>
      </c>
      <c r="AP9" s="5" t="e">
        <f>IF(INDEX(FY1400_YTD_Actual!M$3:M$20,MATCH($B$2,FY1400_YTD_Actual!$A$3:$A$20,0))=0,#N/A,INDEX(FY1400_YTD_Actual!M$3:M$20,MATCH($B$2,FY1400_YTD_Actual!$A$3:$A$20,0)))</f>
        <v>#N/A</v>
      </c>
      <c r="AQ9" s="5" t="str">
        <f>IFERROR(IF(AR9="#N/A","","AFMIS"),"")</f>
        <v>AFMIS</v>
      </c>
      <c r="AR9" s="5">
        <f>INDEX(FY1400_YTD_Actual!P26,MATCH(Charts!$B$2,FY1400_YTD_Actual!$A$26,0))</f>
        <v>12986.211203809997</v>
      </c>
      <c r="AS9" s="5">
        <f>INDEX(FY1400_YTD_Actual!Q26,MATCH(Charts!$B$2,FY1400_YTD_Actual!$A$26,0))</f>
        <v>23690.615834719996</v>
      </c>
      <c r="AT9" s="5">
        <f>INDEX(FY1400_YTD_Actual!R26,MATCH(Charts!$B$2,FY1400_YTD_Actual!$A$26,0))</f>
        <v>37889.152145219996</v>
      </c>
      <c r="AU9" s="5">
        <f>INDEX(FY1400_YTD_Actual!S26,MATCH(Charts!$B$2,FY1400_YTD_Actual!$A$26,0))</f>
        <v>51289.613945109995</v>
      </c>
      <c r="AV9" s="5">
        <f>INDEX(FY1400_YTD_Actual!T26,MATCH(Charts!$B$2,FY1400_YTD_Actual!$A$26,0))</f>
        <v>63414.970514639994</v>
      </c>
      <c r="AW9" s="5">
        <f>INDEX(FY1400_YTD_Actual!U26,MATCH(Charts!$B$2,FY1400_YTD_Actual!$A$26,0))</f>
        <v>72631.184165239989</v>
      </c>
      <c r="AX9" s="5" t="e">
        <f>INDEX(FY1400_YTD_Actual!V26,MATCH(Charts!$B$2,FY1400_YTD_Actual!$A$26,0))</f>
        <v>#N/A</v>
      </c>
      <c r="AY9" s="5" t="e">
        <f>INDEX(FY1400_YTD_Actual!W26,MATCH(Charts!$B$2,FY1400_YTD_Actual!$A$26,0))</f>
        <v>#N/A</v>
      </c>
      <c r="AZ9" s="5" t="e">
        <f>INDEX(FY1400_YTD_Actual!X26,MATCH(Charts!$B$2,FY1400_YTD_Actual!$A$26,0))</f>
        <v>#N/A</v>
      </c>
      <c r="BA9" s="5" t="e">
        <f>INDEX(FY1400_YTD_Actual!Y26,MATCH(Charts!$B$2,FY1400_YTD_Actual!$A$26,0))</f>
        <v>#N/A</v>
      </c>
      <c r="BB9" s="5" t="e">
        <f>INDEX(FY1400_YTD_Actual!Z26,MATCH(Charts!$B$2,FY1400_YTD_Actual!$A$26,0))</f>
        <v>#N/A</v>
      </c>
      <c r="BC9" s="5" t="e">
        <f>INDEX(FY1400_YTD_Actual!AA26,MATCH(Charts!$B$2,FY1400_YTD_Actual!$A$26,0))</f>
        <v>#N/A</v>
      </c>
    </row>
    <row r="10" spans="1:55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AC10" s="5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C11" s="5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>
      <c r="A12" s="3" t="s">
        <v>55</v>
      </c>
      <c r="B12" s="24">
        <v>43974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AD12" s="70" t="s">
        <v>28</v>
      </c>
    </row>
    <row r="13" spans="1:5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AD13" s="5" t="str">
        <f t="shared" ref="AD13:AE15" si="3">AD9</f>
        <v>Actual</v>
      </c>
      <c r="AE13" s="5">
        <f t="shared" si="3"/>
        <v>7284.1620866699996</v>
      </c>
      <c r="AF13" s="5">
        <f>SUM($AE9:AF9)</f>
        <v>17912.163913312928</v>
      </c>
      <c r="AG13" s="5">
        <f>SUM($AE9:AG9)</f>
        <v>31967.089819015833</v>
      </c>
      <c r="AH13" s="5">
        <f>SUM($AE9:AH9)</f>
        <v>45151.01643735118</v>
      </c>
      <c r="AI13" s="5">
        <f>SUM($AE9:AI9)</f>
        <v>57055.929733532066</v>
      </c>
      <c r="AJ13" s="5">
        <f>SUM($AE9:AJ9)</f>
        <v>65996.062974529574</v>
      </c>
      <c r="AK13" s="5" t="e">
        <f>SUM($AE9:AK9)</f>
        <v>#N/A</v>
      </c>
      <c r="AL13" s="5" t="e">
        <f>SUM($AE9:AL9)</f>
        <v>#N/A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#REF!</v>
      </c>
      <c r="AS13" s="5" t="e">
        <f t="shared" si="4"/>
        <v>#REF!</v>
      </c>
      <c r="AT13" s="5" t="e">
        <f t="shared" si="4"/>
        <v>#REF!</v>
      </c>
      <c r="AU13" s="5" t="e">
        <f t="shared" si="4"/>
        <v>#REF!</v>
      </c>
      <c r="AV13" s="5" t="e">
        <f t="shared" si="4"/>
        <v>#REF!</v>
      </c>
      <c r="AW13" s="5" t="e">
        <f t="shared" si="4"/>
        <v>#REF!</v>
      </c>
      <c r="AX13" s="5" t="e">
        <f t="shared" si="4"/>
        <v>#N/A</v>
      </c>
      <c r="AY13" s="5" t="e">
        <f t="shared" si="4"/>
        <v>#N/A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AC16" s="5" t="str">
        <f>A3</f>
        <v>Figure 2:</v>
      </c>
      <c r="AD16" s="70" t="str">
        <f>FY1400_YTD_Actual!$A$1</f>
        <v>Actual</v>
      </c>
      <c r="AE16" s="5">
        <f>IF(INDEX(FY1400_YTD_Actual!B$3:B$20,MATCH($B$3,FY1400_YTD_Actual!$A$3:$A$20,0))=0,#N/A,INDEX(FY1400_YTD_Actual!B$3:B$20,MATCH($B$3,FY1400_YTD_Actual!$A$3:$A$20,0)))</f>
        <v>7284.1620866699996</v>
      </c>
      <c r="AF16" s="5">
        <f>IF(INDEX(FY1400_YTD_Actual!C$3:C$20,MATCH($B$3,FY1400_YTD_Actual!$A$3:$A$20,0))=0,#N/A,INDEX(FY1400_YTD_Actual!C$3:C$20,MATCH($B$3,FY1400_YTD_Actual!$A$3:$A$20,0)))</f>
        <v>5075.3743345399989</v>
      </c>
      <c r="AG16" s="5">
        <f>IF(INDEX(FY1400_YTD_Actual!D$3:D$20,MATCH($B$3,FY1400_YTD_Actual!$A$3:$A$20,0))=0,#N/A,INDEX(FY1400_YTD_Actual!D$3:D$20,MATCH($B$3,FY1400_YTD_Actual!$A$3:$A$20,0)))</f>
        <v>8494.2880958200003</v>
      </c>
      <c r="AH16" s="5">
        <f>IF(INDEX(FY1400_YTD_Actual!E$3:E$20,MATCH($B$3,FY1400_YTD_Actual!$A$3:$A$20,0))=0,#N/A,INDEX(FY1400_YTD_Actual!E$3:E$20,MATCH($B$3,FY1400_YTD_Actual!$A$3:$A$20,0)))</f>
        <v>7452.7213254699991</v>
      </c>
      <c r="AI16" s="5">
        <f>IF(INDEX(FY1400_YTD_Actual!F$3:F$20,MATCH($B$3,FY1400_YTD_Actual!$A$3:$A$20,0))=0,#N/A,INDEX(FY1400_YTD_Actual!F$3:F$20,MATCH($B$3,FY1400_YTD_Actual!$A$3:$A$20,0)))</f>
        <v>5826.0354017733662</v>
      </c>
      <c r="AJ16" s="5">
        <f>IF(INDEX(FY1400_YTD_Actual!G$3:G$20,MATCH($B$3,FY1400_YTD_Actual!$A$3:$A$20,0))=0,#N/A,INDEX(FY1400_YTD_Actual!G$3:G$20,MATCH($B$3,FY1400_YTD_Actual!$A$3:$A$20,0)))</f>
        <v>4399.5347415699998</v>
      </c>
      <c r="AK16" s="5" t="e">
        <f>IF(INDEX(FY1400_YTD_Actual!H$3:H$20,MATCH($B$3,FY1400_YTD_Actual!$A$3:$A$20,0))=0,#N/A,INDEX(FY1400_YTD_Actual!H$3:H$20,MATCH($B$3,FY1400_YTD_Actual!$A$3:$A$20,0)))</f>
        <v>#N/A</v>
      </c>
      <c r="AL16" s="5" t="e">
        <f>IF(INDEX(FY1400_YTD_Actual!I$3:I$20,MATCH($B$3,FY1400_YTD_Actual!$A$3:$A$20,0))=0,#N/A,INDEX(FY1400_YTD_Actual!I$3:I$20,MATCH($B$3,FY1400_YTD_Actual!$A$3:$A$20,0)))</f>
        <v>#N/A</v>
      </c>
      <c r="AM16" s="5" t="e">
        <f>IF(INDEX(FY1400_YTD_Actual!J$3:J$20,MATCH($B$3,FY1400_YTD_Actual!$A$3:$A$20,0))=0,#N/A,INDEX(FY1400_YTD_Actual!J$3:J$20,MATCH($B$3,FY1400_YTD_Actual!$A$3:$A$20,0)))</f>
        <v>#N/A</v>
      </c>
      <c r="AN16" s="5" t="e">
        <f>IF(INDEX(FY1400_YTD_Actual!K$3:K$20,MATCH($B$3,FY1400_YTD_Actual!$A$3:$A$20,0))=0,#N/A,INDEX(FY1400_YTD_Actual!K$3:K$20,MATCH($B$3,FY1400_YTD_Actual!$A$3:$A$20,0)))</f>
        <v>#N/A</v>
      </c>
      <c r="AO16" s="5" t="e">
        <f>IF(INDEX(FY1400_YTD_Actual!L$3:L$20,MATCH($B$3,FY1400_YTD_Actual!$A$3:$A$20,0))=0,#N/A,INDEX(FY1400_YTD_Actual!L$3:L$20,MATCH($B$3,FY1400_YTD_Actual!$A$3:$A$20,0)))</f>
        <v>#N/A</v>
      </c>
      <c r="AP16" s="5" t="e">
        <f>IF(INDEX(FY1400_YTD_Actual!M$3:M$20,MATCH($B$3,FY1400_YTD_Actual!$A$3:$A$20,0))=0,#N/A,INDEX(FY1400_YTD_Actual!M$3:M$20,MATCH($B$3,FY1400_YTD_Actual!$A$3:$A$20,0)))</f>
        <v>#N/A</v>
      </c>
    </row>
    <row r="17" spans="4:5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AC17" s="5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4695.4603246902088</v>
      </c>
      <c r="AF17" s="5">
        <f>INDEX('Targets &amp; historical'!D$3:D$41,MATCH(Charts!$AC17,'Targets &amp; historical'!$A$3:$A$41,0))</f>
        <v>4695.4603246902088</v>
      </c>
      <c r="AG17" s="5">
        <f>INDEX('Targets &amp; historical'!E$3:E$41,MATCH(Charts!$AC17,'Targets &amp; historical'!$A$3:$A$41,0))</f>
        <v>4695.4603246902088</v>
      </c>
      <c r="AH17" s="5">
        <f>INDEX('Targets &amp; historical'!F$3:F$41,MATCH(Charts!$AC17,'Targets &amp; historical'!$A$3:$A$41,0))</f>
        <v>5252.9122353840248</v>
      </c>
      <c r="AI17" s="5">
        <f>INDEX('Targets &amp; historical'!G$3:G$41,MATCH(Charts!$AC17,'Targets &amp; historical'!$A$3:$A$41,0))</f>
        <v>5252.9122353840248</v>
      </c>
      <c r="AJ17" s="5">
        <f>INDEX('Targets &amp; historical'!H$3:H$41,MATCH(Charts!$AC17,'Targets &amp; historical'!$A$3:$A$41,0))</f>
        <v>5252.9122353840248</v>
      </c>
      <c r="AK17" s="5">
        <f>INDEX('Targets &amp; historical'!I$3:I$41,MATCH(Charts!$AC17,'Targets &amp; historical'!$A$3:$A$41,0))</f>
        <v>5488.7572745237139</v>
      </c>
      <c r="AL17" s="5">
        <f>INDEX('Targets &amp; historical'!J$3:J$41,MATCH(Charts!$AC17,'Targets &amp; historical'!$A$3:$A$41,0))</f>
        <v>5488.7572745237139</v>
      </c>
      <c r="AM17" s="5">
        <f>INDEX('Targets &amp; historical'!K$3:K$41,MATCH(Charts!$AC17,'Targets &amp; historical'!$A$3:$A$41,0))</f>
        <v>5488.7572745237139</v>
      </c>
      <c r="AN17" s="5">
        <f>INDEX('Targets &amp; historical'!L$3:L$41,MATCH(Charts!$AC17,'Targets &amp; historical'!$A$3:$A$41,0))</f>
        <v>6003.3282690103106</v>
      </c>
      <c r="AO17" s="5">
        <f>INDEX('Targets &amp; historical'!M$3:M$41,MATCH(Charts!$AC17,'Targets &amp; historical'!$A$3:$A$41,0))</f>
        <v>6003.3282690103106</v>
      </c>
      <c r="AP17" s="5">
        <f>INDEX('Targets &amp; historical'!N$3:N$41,MATCH(Charts!$AC17,'Targets &amp; historical'!$A$3:$A$41,0))</f>
        <v>6003.3282690103106</v>
      </c>
    </row>
    <row r="18" spans="4:5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70" t="s">
        <v>28</v>
      </c>
    </row>
    <row r="20" spans="4:5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>
        <f t="shared" si="5"/>
        <v>7284.1620866699996</v>
      </c>
      <c r="AF20" s="5">
        <f>SUM($AE16:AF16)</f>
        <v>12359.536421209999</v>
      </c>
      <c r="AG20" s="5">
        <f>SUM($AE16:AG16)</f>
        <v>20853.82451703</v>
      </c>
      <c r="AH20" s="5">
        <f>SUM($AE16:AH16)</f>
        <v>28306.5458425</v>
      </c>
      <c r="AI20" s="5">
        <f>SUM($AE16:AI16)</f>
        <v>34132.581244273366</v>
      </c>
      <c r="AJ20" s="5">
        <f>SUM($AE16:AJ16)</f>
        <v>38532.115985843368</v>
      </c>
      <c r="AK20" s="5" t="e">
        <f>SUM($AE16:AK16)</f>
        <v>#N/A</v>
      </c>
      <c r="AL20" s="5" t="e">
        <f>SUM($AE16:AL16)</f>
        <v>#N/A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 t="e">
        <f t="shared" si="6"/>
        <v>#N/A</v>
      </c>
      <c r="AW20" s="5" t="e">
        <f t="shared" si="6"/>
        <v>#N/A</v>
      </c>
      <c r="AX20" s="5" t="e">
        <f t="shared" si="6"/>
        <v>#N/A</v>
      </c>
      <c r="AY20" s="5" t="e">
        <f t="shared" si="6"/>
        <v>#N/A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4695.4603246902088</v>
      </c>
      <c r="AF21" s="5">
        <f>SUM($AE17:AF17)</f>
        <v>9390.9206493804177</v>
      </c>
      <c r="AG21" s="5">
        <f>SUM($AE17:AG17)</f>
        <v>14086.380974070627</v>
      </c>
      <c r="AH21" s="5">
        <f>SUM($AE17:AH17)</f>
        <v>19339.293209454652</v>
      </c>
      <c r="AI21" s="5">
        <f>SUM($AE17:AI17)</f>
        <v>24592.205444838677</v>
      </c>
      <c r="AJ21" s="5">
        <f>SUM($AE17:AJ17)</f>
        <v>29845.117680222702</v>
      </c>
      <c r="AK21" s="5">
        <f>SUM($AE17:AK17)</f>
        <v>35333.874954746418</v>
      </c>
      <c r="AL21" s="5">
        <f>SUM($AE17:AL17)</f>
        <v>40822.63222927013</v>
      </c>
      <c r="AM21" s="5">
        <f>SUM($AE17:AM17)</f>
        <v>46311.389503793842</v>
      </c>
      <c r="AN21" s="5">
        <f>SUM($AE17:AN17)</f>
        <v>52314.71777280415</v>
      </c>
      <c r="AO21" s="5">
        <f>SUM($AE17:AO17)</f>
        <v>58318.046041814458</v>
      </c>
      <c r="AP21" s="5">
        <f>SUM($AE17:AP17)</f>
        <v>64321.374310824765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70" t="str">
        <f>FY1400_YTD_Actual!$A$1</f>
        <v>Actual</v>
      </c>
      <c r="AE23" s="5">
        <f>IF(INDEX(FY1400_YTD_Actual!B$3:B$20,MATCH($B$2,FY1400_YTD_Actual!$A$3:$A$20,0))=0,#N/A,INDEX(FY1400_YTD_Actual!B$3:B$20,MATCH($B$2,FY1400_YTD_Actual!$A$3:$A$20,0)))</f>
        <v>13060.286418394007</v>
      </c>
      <c r="AF23" s="5">
        <f>IF(INDEX(FY1400_YTD_Actual!C$3:C$20,MATCH($B$2,FY1400_YTD_Actual!$A$3:$A$20,0))=0,#N/A,INDEX(FY1400_YTD_Actual!C$3:C$20,MATCH($B$2,FY1400_YTD_Actual!$A$3:$A$20,0)))</f>
        <v>10628.001826642929</v>
      </c>
      <c r="AG23" s="5">
        <f>IF(INDEX(FY1400_YTD_Actual!D$3:D$20,MATCH($B$2,FY1400_YTD_Actual!$A$3:$A$20,0))=0,#N/A,INDEX(FY1400_YTD_Actual!D$3:D$20,MATCH($B$2,FY1400_YTD_Actual!$A$3:$A$20,0)))</f>
        <v>14054.925905702903</v>
      </c>
      <c r="AH23" s="5">
        <f>IF(INDEX(FY1400_YTD_Actual!E$3:E$20,MATCH($B$2,FY1400_YTD_Actual!$A$3:$A$20,0))=0,#N/A,INDEX(FY1400_YTD_Actual!E$3:E$20,MATCH($B$2,FY1400_YTD_Actual!$A$3:$A$20,0)))</f>
        <v>13183.926618335343</v>
      </c>
      <c r="AI23" s="5">
        <f>IF(INDEX(FY1400_YTD_Actual!F$3:F$20,MATCH($B$2,FY1400_YTD_Actual!$A$3:$A$20,0))=0,#N/A,INDEX(FY1400_YTD_Actual!F$3:F$20,MATCH($B$2,FY1400_YTD_Actual!$A$3:$A$20,0)))</f>
        <v>11904.913296180885</v>
      </c>
      <c r="AJ23" s="5">
        <f>IF(INDEX(FY1400_YTD_Actual!G$3:G$20,MATCH($B$2,FY1400_YTD_Actual!$A$3:$A$20,0))=0,#N/A,INDEX(FY1400_YTD_Actual!G$3:G$20,MATCH($B$2,FY1400_YTD_Actual!$A$3:$A$20,0)))</f>
        <v>8940.1332409975039</v>
      </c>
      <c r="AK23" s="5" t="e">
        <f>IF(INDEX(FY1400_YTD_Actual!H$3:H$20,MATCH($B$2,FY1400_YTD_Actual!$A$3:$A$20,0))=0,#N/A,INDEX(FY1400_YTD_Actual!H$3:H$20,MATCH($B$2,FY1400_YTD_Actual!$A$3:$A$20,0)))</f>
        <v>#N/A</v>
      </c>
      <c r="AL23" s="5" t="e">
        <f>IF(INDEX(FY1400_YTD_Actual!I$3:I$20,MATCH($B$2,FY1400_YTD_Actual!$A$3:$A$20,0))=0,#N/A,INDEX(FY1400_YTD_Actual!I$3:I$20,MATCH($B$2,FY1400_YTD_Actual!$A$3:$A$20,0)))</f>
        <v>#N/A</v>
      </c>
      <c r="AM23" s="5" t="e">
        <f>IF(INDEX(FY1400_YTD_Actual!J$3:J$20,MATCH($B$2,FY1400_YTD_Actual!$A$3:$A$20,0))=0,#N/A,INDEX(FY1400_YTD_Actual!J$3:J$20,MATCH($B$2,FY1400_YTD_Actual!$A$3:$A$20,0)))</f>
        <v>#N/A</v>
      </c>
      <c r="AN23" s="5" t="e">
        <f>IF(INDEX(FY1400_YTD_Actual!K$3:K$20,MATCH($B$2,FY1400_YTD_Actual!$A$3:$A$20,0))=0,#N/A,INDEX(FY1400_YTD_Actual!K$3:K$20,MATCH($B$2,FY1400_YTD_Actual!$A$3:$A$20,0)))</f>
        <v>#N/A</v>
      </c>
      <c r="AO23" s="5" t="e">
        <f>IF(INDEX(FY1400_YTD_Actual!L$3:L$20,MATCH($B$2,FY1400_YTD_Actual!$A$3:$A$20,0))=0,#N/A,INDEX(FY1400_YTD_Actual!L$3:L$20,MATCH($B$2,FY1400_YTD_Actual!$A$3:$A$20,0)))</f>
        <v>#N/A</v>
      </c>
      <c r="AP23" s="5" t="e">
        <f>IF(INDEX(FY1400_YTD_Actual!M$3:M$20,MATCH($B$2,FY1400_YTD_Actual!$A$3:$A$20,0))=0,#N/A,INDEX(FY1400_YTD_Actual!M$3:M$20,MATCH($B$2,FY1400_YTD_Actual!$A$3:$A$20,0)))</f>
        <v>#N/A</v>
      </c>
    </row>
    <row r="24" spans="4:5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70" t="s">
        <v>28</v>
      </c>
    </row>
    <row r="27" spans="4:5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13060.286418394007</v>
      </c>
      <c r="AF27" s="5">
        <f>SUM($AE23:AF23)</f>
        <v>23688.288245036936</v>
      </c>
      <c r="AG27" s="5">
        <f>SUM($AE23:AG23)</f>
        <v>37743.214150739841</v>
      </c>
      <c r="AH27" s="5">
        <f>SUM($AE23:AH23)</f>
        <v>50927.14076907518</v>
      </c>
      <c r="AI27" s="5">
        <f>SUM($AE23:AI23)</f>
        <v>62832.054065256067</v>
      </c>
      <c r="AJ27" s="5">
        <f>SUM($AE23:AJ23)</f>
        <v>71772.187306253574</v>
      </c>
      <c r="AK27" s="5" t="e">
        <f>SUM($AE23:AK23)</f>
        <v>#N/A</v>
      </c>
      <c r="AL27" s="5" t="e">
        <f>SUM($AE23:AL23)</f>
        <v>#N/A</v>
      </c>
      <c r="AM27" s="5" t="e">
        <f>SUM($AE23:AM23)</f>
        <v>#N/A</v>
      </c>
      <c r="AN27" s="5" t="e">
        <f>SUM($AE23:AN23)</f>
        <v>#N/A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#N/A</v>
      </c>
      <c r="AY27" s="5" t="e">
        <f t="shared" si="8"/>
        <v>#N/A</v>
      </c>
      <c r="AZ27" s="5" t="e">
        <f t="shared" si="8"/>
        <v>#N/A</v>
      </c>
      <c r="BA27" s="5" t="e">
        <f t="shared" si="8"/>
        <v>#N/A</v>
      </c>
      <c r="BB27" s="5" t="e">
        <f t="shared" si="8"/>
        <v>#N/A</v>
      </c>
      <c r="BC27" s="5" t="e">
        <f t="shared" si="8"/>
        <v>#N/A</v>
      </c>
    </row>
    <row r="28" spans="4:5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70" t="str">
        <f>FY1400_YTD_Actual!$A$1</f>
        <v>Actual</v>
      </c>
      <c r="AE30" s="5">
        <f>IF(INDEX(FY1400_YTD_Actual!B$3:B$20,MATCH($B$4,FY1400_YTD_Actual!$A$3:$A$20,0))=0,#N/A,INDEX(FY1400_YTD_Actual!B$3:B$20,MATCH($B$4,FY1400_YTD_Actual!$A$3:$A$20,0)))</f>
        <v>2892.1707329999999</v>
      </c>
      <c r="AF30" s="5">
        <f>IF(INDEX(FY1400_YTD_Actual!C$3:C$20,MATCH($B$4,FY1400_YTD_Actual!$A$3:$A$20,0))=0,#N/A,INDEX(FY1400_YTD_Actual!C$3:C$20,MATCH($B$4,FY1400_YTD_Actual!$A$3:$A$20,0)))</f>
        <v>2332.3952249999998</v>
      </c>
      <c r="AG30" s="5">
        <f>IF(INDEX(FY1400_YTD_Actual!D$3:D$20,MATCH($B$4,FY1400_YTD_Actual!$A$3:$A$20,0))=0,#N/A,INDEX(FY1400_YTD_Actual!D$3:D$20,MATCH($B$4,FY1400_YTD_Actual!$A$3:$A$20,0)))</f>
        <v>2343.8854220000003</v>
      </c>
      <c r="AH30" s="5">
        <f>IF(INDEX(FY1400_YTD_Actual!E$3:E$20,MATCH($B$4,FY1400_YTD_Actual!$A$3:$A$20,0))=0,#N/A,INDEX(FY1400_YTD_Actual!E$3:E$20,MATCH($B$4,FY1400_YTD_Actual!$A$3:$A$20,0)))</f>
        <v>2227.7645649999999</v>
      </c>
      <c r="AI30" s="5">
        <f>IF(INDEX(FY1400_YTD_Actual!F$3:F$20,MATCH($B$4,FY1400_YTD_Actual!$A$3:$A$20,0))=0,#N/A,INDEX(FY1400_YTD_Actual!F$3:F$20,MATCH($B$4,FY1400_YTD_Actual!$A$3:$A$20,0)))</f>
        <v>2666.9826089999997</v>
      </c>
      <c r="AJ30" s="5">
        <f>IF(INDEX(FY1400_YTD_Actual!G$3:G$20,MATCH($B$4,FY1400_YTD_Actual!$A$3:$A$20,0))=0,#N/A,INDEX(FY1400_YTD_Actual!G$3:G$20,MATCH($B$4,FY1400_YTD_Actual!$A$3:$A$20,0)))</f>
        <v>2093.8247430000006</v>
      </c>
      <c r="AK30" s="5" t="e">
        <f>IF(INDEX(FY1400_YTD_Actual!H$3:H$20,MATCH($B$4,FY1400_YTD_Actual!$A$3:$A$20,0))=0,#N/A,INDEX(FY1400_YTD_Actual!H$3:H$20,MATCH($B$4,FY1400_YTD_Actual!$A$3:$A$20,0)))</f>
        <v>#N/A</v>
      </c>
      <c r="AL30" s="5" t="e">
        <f>IF(INDEX(FY1400_YTD_Actual!I$3:I$20,MATCH($B$4,FY1400_YTD_Actual!$A$3:$A$20,0))=0,#N/A,INDEX(FY1400_YTD_Actual!I$3:I$20,MATCH($B$4,FY1400_YTD_Actual!$A$3:$A$20,0)))</f>
        <v>#N/A</v>
      </c>
      <c r="AM30" s="5" t="e">
        <f>IF(INDEX(FY1400_YTD_Actual!J$3:J$20,MATCH($B$4,FY1400_YTD_Actual!$A$3:$A$20,0))=0,#N/A,INDEX(FY1400_YTD_Actual!J$3:J$20,MATCH($B$4,FY1400_YTD_Actual!$A$3:$A$20,0)))</f>
        <v>#N/A</v>
      </c>
      <c r="AN30" s="5" t="e">
        <f>IF(INDEX(FY1400_YTD_Actual!K$3:K$20,MATCH($B$4,FY1400_YTD_Actual!$A$3:$A$20,0))=0,#N/A,INDEX(FY1400_YTD_Actual!K$3:K$20,MATCH($B$4,FY1400_YTD_Actual!$A$3:$A$20,0)))</f>
        <v>#N/A</v>
      </c>
      <c r="AO30" s="5" t="e">
        <f>IF(INDEX(FY1400_YTD_Actual!L$3:L$20,MATCH($B$4,FY1400_YTD_Actual!$A$3:$A$20,0))=0,#N/A,INDEX(FY1400_YTD_Actual!L$3:L$20,MATCH($B$4,FY1400_YTD_Actual!$A$3:$A$20,0)))</f>
        <v>#N/A</v>
      </c>
      <c r="AP30" s="5" t="e">
        <f>IF(INDEX(FY1400_YTD_Actual!M$3:M$20,MATCH($B$4,FY1400_YTD_Actual!$A$3:$A$20,0))=0,#N/A,INDEX(FY1400_YTD_Actual!M$3:M$20,MATCH($B$4,FY1400_YTD_Actual!$A$3:$A$20,0)))</f>
        <v>#N/A</v>
      </c>
    </row>
    <row r="31" spans="4:5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1940.8122725300559</v>
      </c>
      <c r="AF31" s="5">
        <f>INDEX('Targets &amp; historical'!D$3:D$41,MATCH(Charts!$AC31,'Targets &amp; historical'!$A$3:$A$41,0))</f>
        <v>1940.8122725300559</v>
      </c>
      <c r="AG31" s="5">
        <f>INDEX('Targets &amp; historical'!E$3:E$41,MATCH(Charts!$AC31,'Targets &amp; historical'!$A$3:$A$41,0))</f>
        <v>1940.8122725300559</v>
      </c>
      <c r="AH31" s="5">
        <f>INDEX('Targets &amp; historical'!F$3:F$41,MATCH(Charts!$AC31,'Targets &amp; historical'!$A$3:$A$41,0))</f>
        <v>2171.2283414149033</v>
      </c>
      <c r="AI31" s="5">
        <f>INDEX('Targets &amp; historical'!G$3:G$41,MATCH(Charts!$AC31,'Targets &amp; historical'!$A$3:$A$41,0))</f>
        <v>2171.2283414149033</v>
      </c>
      <c r="AJ31" s="5">
        <f>INDEX('Targets &amp; historical'!H$3:H$41,MATCH(Charts!$AC31,'Targets &amp; historical'!$A$3:$A$41,0))</f>
        <v>2171.2283414149033</v>
      </c>
      <c r="AK31" s="5">
        <f>INDEX('Targets &amp; historical'!I$3:I$41,MATCH(Charts!$AC31,'Targets &amp; historical'!$A$3:$A$41,0))</f>
        <v>2268.7120628661842</v>
      </c>
      <c r="AL31" s="5">
        <f>INDEX('Targets &amp; historical'!J$3:J$41,MATCH(Charts!$AC31,'Targets &amp; historical'!$A$3:$A$41,0))</f>
        <v>2268.7120628661842</v>
      </c>
      <c r="AM31" s="5">
        <f>INDEX('Targets &amp; historical'!K$3:K$41,MATCH(Charts!$AC31,'Targets &amp; historical'!$A$3:$A$41,0))</f>
        <v>2268.7120628661842</v>
      </c>
      <c r="AN31" s="5">
        <f>INDEX('Targets &amp; historical'!L$3:L$41,MATCH(Charts!$AC31,'Targets &amp; historical'!$A$3:$A$41,0))</f>
        <v>2481.403818759889</v>
      </c>
      <c r="AO31" s="5">
        <f>INDEX('Targets &amp; historical'!M$3:M$41,MATCH(Charts!$AC31,'Targets &amp; historical'!$A$3:$A$41,0))</f>
        <v>2481.403818759889</v>
      </c>
      <c r="AP31" s="5">
        <f>INDEX('Targets &amp; historical'!N$3:N$41,MATCH(Charts!$AC31,'Targets &amp; historical'!$A$3:$A$41,0))</f>
        <v>2481.403818759889</v>
      </c>
    </row>
    <row r="32" spans="4:5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70" t="s">
        <v>28</v>
      </c>
    </row>
    <row r="34" spans="4:5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>
        <f t="shared" si="9"/>
        <v>2892.1707329999999</v>
      </c>
      <c r="AF34" s="5">
        <f>SUM($AE30:AF30)</f>
        <v>5224.5659579999992</v>
      </c>
      <c r="AG34" s="5">
        <f>SUM($AE30:AG30)</f>
        <v>7568.4513799999995</v>
      </c>
      <c r="AH34" s="5">
        <f>SUM($AE30:AH30)</f>
        <v>9796.2159449999999</v>
      </c>
      <c r="AI34" s="5">
        <f>SUM($AE30:AI30)</f>
        <v>12463.198553999999</v>
      </c>
      <c r="AJ34" s="5">
        <f>SUM($AE30:AJ30)</f>
        <v>14557.023297</v>
      </c>
      <c r="AK34" s="5" t="e">
        <f>SUM($AE30:AK30)</f>
        <v>#N/A</v>
      </c>
      <c r="AL34" s="5" t="e">
        <f>SUM($AE30:AL30)</f>
        <v>#N/A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 t="e">
        <f t="shared" ref="AR34:BC34" si="10">IF((1-AE34/AE35)&gt;$B$11,AE34,#N/A)</f>
        <v>#N/A</v>
      </c>
      <c r="AS34" s="5" t="e">
        <f t="shared" si="10"/>
        <v>#N/A</v>
      </c>
      <c r="AT34" s="5" t="e">
        <f t="shared" si="10"/>
        <v>#N/A</v>
      </c>
      <c r="AU34" s="5" t="e">
        <f t="shared" si="10"/>
        <v>#N/A</v>
      </c>
      <c r="AV34" s="5" t="e">
        <f t="shared" si="10"/>
        <v>#N/A</v>
      </c>
      <c r="AW34" s="5" t="e">
        <f t="shared" si="10"/>
        <v>#N/A</v>
      </c>
      <c r="AX34" s="5" t="e">
        <f t="shared" si="10"/>
        <v>#N/A</v>
      </c>
      <c r="AY34" s="5" t="e">
        <f t="shared" si="10"/>
        <v>#N/A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1940.8122725300559</v>
      </c>
      <c r="AF35" s="5">
        <f>SUM($AE31:AF31)</f>
        <v>3881.6245450601118</v>
      </c>
      <c r="AG35" s="5">
        <f>SUM($AE31:AG31)</f>
        <v>5822.4368175901673</v>
      </c>
      <c r="AH35" s="5">
        <f>SUM($AE31:AH31)</f>
        <v>7993.6651590050706</v>
      </c>
      <c r="AI35" s="5">
        <f>SUM($AE31:AI31)</f>
        <v>10164.893500419974</v>
      </c>
      <c r="AJ35" s="5">
        <f>SUM($AE31:AJ31)</f>
        <v>12336.121841834876</v>
      </c>
      <c r="AK35" s="5">
        <f>SUM($AE31:AK31)</f>
        <v>14604.83390470106</v>
      </c>
      <c r="AL35" s="5">
        <f>SUM($AE31:AL31)</f>
        <v>16873.545967567243</v>
      </c>
      <c r="AM35" s="5">
        <f>SUM($AE31:AM31)</f>
        <v>19142.258030433426</v>
      </c>
      <c r="AN35" s="5">
        <f>SUM($AE31:AN31)</f>
        <v>21623.661849193315</v>
      </c>
      <c r="AO35" s="5">
        <f>SUM($AE31:AO31)</f>
        <v>24105.065667953204</v>
      </c>
      <c r="AP35" s="5">
        <f>SUM($AE31:AP31)</f>
        <v>26586.469486713093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70" t="str">
        <f>FY1400_YTD_Actual!$A$1</f>
        <v>Actual</v>
      </c>
      <c r="AE37" s="5">
        <f>IF(INDEX(FY1400_YTD_Actual!B$3:B$20,MATCH($B$2,FY1400_YTD_Actual!$A$3:$A$20,0))=0,#N/A,INDEX(FY1400_YTD_Actual!B$3:B$20,MATCH($B$2,FY1400_YTD_Actual!$A$3:$A$20,0)))</f>
        <v>13060.286418394007</v>
      </c>
      <c r="AF37" s="5">
        <f>IF(INDEX(FY1400_YTD_Actual!C$3:C$20,MATCH($B$2,FY1400_YTD_Actual!$A$3:$A$20,0))=0,#N/A,INDEX(FY1400_YTD_Actual!C$3:C$20,MATCH($B$2,FY1400_YTD_Actual!$A$3:$A$20,0)))</f>
        <v>10628.001826642929</v>
      </c>
      <c r="AG37" s="5">
        <f>IF(INDEX(FY1400_YTD_Actual!D$3:D$20,MATCH($B$2,FY1400_YTD_Actual!$A$3:$A$20,0))=0,#N/A,INDEX(FY1400_YTD_Actual!D$3:D$20,MATCH($B$2,FY1400_YTD_Actual!$A$3:$A$20,0)))</f>
        <v>14054.925905702903</v>
      </c>
      <c r="AH37" s="5">
        <f>IF(INDEX(FY1400_YTD_Actual!E$3:E$20,MATCH($B$2,FY1400_YTD_Actual!$A$3:$A$20,0))=0,#N/A,INDEX(FY1400_YTD_Actual!E$3:E$20,MATCH($B$2,FY1400_YTD_Actual!$A$3:$A$20,0)))</f>
        <v>13183.926618335343</v>
      </c>
      <c r="AI37" s="5">
        <f>IF(INDEX(FY1400_YTD_Actual!F$3:F$20,MATCH($B$2,FY1400_YTD_Actual!$A$3:$A$20,0))=0,#N/A,INDEX(FY1400_YTD_Actual!F$3:F$20,MATCH($B$2,FY1400_YTD_Actual!$A$3:$A$20,0)))</f>
        <v>11904.913296180885</v>
      </c>
      <c r="AJ37" s="5">
        <f>IF(INDEX(FY1400_YTD_Actual!G$3:G$20,MATCH($B$2,FY1400_YTD_Actual!$A$3:$A$20,0))=0,#N/A,INDEX(FY1400_YTD_Actual!G$3:G$20,MATCH($B$2,FY1400_YTD_Actual!$A$3:$A$20,0)))</f>
        <v>8940.1332409975039</v>
      </c>
      <c r="AK37" s="5" t="e">
        <f>IF(INDEX(FY1400_YTD_Actual!H$3:H$20,MATCH($B$2,FY1400_YTD_Actual!$A$3:$A$20,0))=0,#N/A,INDEX(FY1400_YTD_Actual!H$3:H$20,MATCH($B$2,FY1400_YTD_Actual!$A$3:$A$20,0)))</f>
        <v>#N/A</v>
      </c>
      <c r="AL37" s="5" t="e">
        <f>IF(INDEX(FY1400_YTD_Actual!I$3:I$20,MATCH($B$2,FY1400_YTD_Actual!$A$3:$A$20,0))=0,#N/A,INDEX(FY1400_YTD_Actual!I$3:I$20,MATCH($B$2,FY1400_YTD_Actual!$A$3:$A$20,0)))</f>
        <v>#N/A</v>
      </c>
      <c r="AM37" s="5" t="e">
        <f>IF(INDEX(FY1400_YTD_Actual!J$3:J$20,MATCH($B$2,FY1400_YTD_Actual!$A$3:$A$20,0))=0,#N/A,INDEX(FY1400_YTD_Actual!J$3:J$20,MATCH($B$2,FY1400_YTD_Actual!$A$3:$A$20,0)))</f>
        <v>#N/A</v>
      </c>
      <c r="AN37" s="5" t="e">
        <f>IF(INDEX(FY1400_YTD_Actual!K$3:K$20,MATCH($B$2,FY1400_YTD_Actual!$A$3:$A$20,0))=0,#N/A,INDEX(FY1400_YTD_Actual!K$3:K$20,MATCH($B$2,FY1400_YTD_Actual!$A$3:$A$20,0)))</f>
        <v>#N/A</v>
      </c>
      <c r="AO37" s="5" t="e">
        <f>IF(INDEX(FY1400_YTD_Actual!L$3:L$20,MATCH($B$2,FY1400_YTD_Actual!$A$3:$A$20,0))=0,#N/A,INDEX(FY1400_YTD_Actual!L$3:L$20,MATCH($B$2,FY1400_YTD_Actual!$A$3:$A$20,0)))</f>
        <v>#N/A</v>
      </c>
      <c r="AP37" s="5" t="e">
        <f>IF(INDEX(FY1400_YTD_Actual!M$3:M$20,MATCH($B$2,FY1400_YTD_Actual!$A$3:$A$20,0))=0,#N/A,INDEX(FY1400_YTD_Actual!M$3:M$20,MATCH($B$2,FY1400_YTD_Actual!$A$3:$A$20,0)))</f>
        <v>#N/A</v>
      </c>
    </row>
    <row r="38" spans="4:5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70" t="s">
        <v>28</v>
      </c>
    </row>
    <row r="41" spans="4:5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13060.286418394007</v>
      </c>
      <c r="AF41" s="5">
        <f>SUM($AE37:AF37)</f>
        <v>23688.288245036936</v>
      </c>
      <c r="AG41" s="5">
        <f>SUM($AE37:AG37)</f>
        <v>37743.214150739841</v>
      </c>
      <c r="AH41" s="5">
        <f>SUM($AE37:AH37)</f>
        <v>50927.14076907518</v>
      </c>
      <c r="AI41" s="5">
        <f>SUM($AE37:AI37)</f>
        <v>62832.054065256067</v>
      </c>
      <c r="AJ41" s="5">
        <f>SUM($AE37:AJ37)</f>
        <v>71772.187306253574</v>
      </c>
      <c r="AK41" s="5" t="e">
        <f>SUM($AE37:AK37)</f>
        <v>#N/A</v>
      </c>
      <c r="AL41" s="5" t="e">
        <f>SUM($AE37:AL37)</f>
        <v>#N/A</v>
      </c>
      <c r="AM41" s="5" t="e">
        <f>SUM($AE37:AM37)</f>
        <v>#N/A</v>
      </c>
      <c r="AN41" s="5" t="e">
        <f>SUM($AE37:AN37)</f>
        <v>#N/A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#N/A</v>
      </c>
      <c r="AY41" s="5" t="e">
        <f t="shared" si="12"/>
        <v>#N/A</v>
      </c>
      <c r="AZ41" s="5" t="e">
        <f t="shared" si="12"/>
        <v>#N/A</v>
      </c>
      <c r="BA41" s="5" t="e">
        <f t="shared" si="12"/>
        <v>#N/A</v>
      </c>
      <c r="BB41" s="5" t="e">
        <f t="shared" si="12"/>
        <v>#N/A</v>
      </c>
      <c r="BC41" s="5" t="e">
        <f t="shared" si="12"/>
        <v>#N/A</v>
      </c>
    </row>
    <row r="42" spans="4:55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70" t="str">
        <f>FY1400_YTD_Actual!$A$1</f>
        <v>Actual</v>
      </c>
      <c r="AE44" s="5">
        <f>IF(INDEX(FY1400_YTD_Actual!B$3:B$20,MATCH($B$5,FY1400_YTD_Actual!$A$3:$A$20,0))=0,#N/A,INDEX(FY1400_YTD_Actual!B$3:B$20,MATCH($B$5,FY1400_YTD_Actual!$A$3:$A$20,0)))</f>
        <v>2883.9535987240065</v>
      </c>
      <c r="AF44" s="5">
        <f>IF(INDEX(FY1400_YTD_Actual!C$3:C$20,MATCH($B$5,FY1400_YTD_Actual!$A$3:$A$20,0))=0,#N/A,INDEX(FY1400_YTD_Actual!C$3:C$20,MATCH($B$5,FY1400_YTD_Actual!$A$3:$A$20,0)))</f>
        <v>3220.2322671029292</v>
      </c>
      <c r="AG44" s="5">
        <f>IF(INDEX(FY1400_YTD_Actual!D$3:D$20,MATCH($B$5,FY1400_YTD_Actual!$A$3:$A$20,0))=0,#N/A,INDEX(FY1400_YTD_Actual!D$3:D$20,MATCH($B$5,FY1400_YTD_Actual!$A$3:$A$20,0)))</f>
        <v>3216.7523878829029</v>
      </c>
      <c r="AH44" s="5">
        <f>IF(INDEX(FY1400_YTD_Actual!E$3:E$20,MATCH($B$5,FY1400_YTD_Actual!$A$3:$A$20,0))=0,#N/A,INDEX(FY1400_YTD_Actual!E$3:E$20,MATCH($B$5,FY1400_YTD_Actual!$A$3:$A$20,0)))</f>
        <v>3503.4407278653421</v>
      </c>
      <c r="AI44" s="5">
        <f>IF(INDEX(FY1400_YTD_Actual!F$3:F$20,MATCH($B$5,FY1400_YTD_Actual!$A$3:$A$20,0))=0,#N/A,INDEX(FY1400_YTD_Actual!F$3:F$20,MATCH($B$5,FY1400_YTD_Actual!$A$3:$A$20,0)))</f>
        <v>3411.8952854075178</v>
      </c>
      <c r="AJ44" s="5">
        <f>IF(INDEX(FY1400_YTD_Actual!G$3:G$20,MATCH($B$5,FY1400_YTD_Actual!$A$3:$A$20,0))=0,#N/A,INDEX(FY1400_YTD_Actual!G$3:G$20,MATCH($B$5,FY1400_YTD_Actual!$A$3:$A$20,0)))</f>
        <v>2446.7737564275044</v>
      </c>
      <c r="AK44" s="5" t="e">
        <f>IF(INDEX(FY1400_YTD_Actual!H$3:H$20,MATCH($B$5,FY1400_YTD_Actual!$A$3:$A$20,0))=0,#N/A,INDEX(FY1400_YTD_Actual!H$3:H$20,MATCH($B$5,FY1400_YTD_Actual!$A$3:$A$20,0)))</f>
        <v>#N/A</v>
      </c>
      <c r="AL44" s="5" t="e">
        <f>IF(INDEX(FY1400_YTD_Actual!I$3:I$20,MATCH($B$5,FY1400_YTD_Actual!$A$3:$A$20,0))=0,#N/A,INDEX(FY1400_YTD_Actual!I$3:I$20,MATCH($B$5,FY1400_YTD_Actual!$A$3:$A$20,0)))</f>
        <v>#N/A</v>
      </c>
      <c r="AM44" s="5" t="e">
        <f>IF(INDEX(FY1400_YTD_Actual!J$3:J$20,MATCH($B$5,FY1400_YTD_Actual!$A$3:$A$20,0))=0,#N/A,INDEX(FY1400_YTD_Actual!J$3:J$20,MATCH($B$5,FY1400_YTD_Actual!$A$3:$A$20,0)))</f>
        <v>#N/A</v>
      </c>
      <c r="AN44" s="5" t="e">
        <f>IF(INDEX(FY1400_YTD_Actual!K$3:K$20,MATCH($B$5,FY1400_YTD_Actual!$A$3:$A$20,0))=0,#N/A,INDEX(FY1400_YTD_Actual!K$3:K$20,MATCH($B$5,FY1400_YTD_Actual!$A$3:$A$20,0)))</f>
        <v>#N/A</v>
      </c>
      <c r="AO44" s="5" t="e">
        <f>IF(INDEX(FY1400_YTD_Actual!L$3:L$20,MATCH($B$5,FY1400_YTD_Actual!$A$3:$A$20,0))=0,#N/A,INDEX(FY1400_YTD_Actual!L$3:L$20,MATCH($B$5,FY1400_YTD_Actual!$A$3:$A$20,0)))</f>
        <v>#N/A</v>
      </c>
      <c r="AP44" s="5" t="e">
        <f>IF(INDEX(FY1400_YTD_Actual!M$3:M$20,MATCH($B$5,FY1400_YTD_Actual!$A$3:$A$20,0))=0,#N/A,INDEX(FY1400_YTD_Actual!M$3:M$20,MATCH($B$5,FY1400_YTD_Actual!$A$3:$A$20,0)))</f>
        <v>#N/A</v>
      </c>
    </row>
    <row r="45" spans="4:5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6343.1274029812157</v>
      </c>
      <c r="AF45" s="5">
        <f>INDEX('Targets &amp; historical'!D$3:D$41,MATCH(Charts!$AC45,'Targets &amp; historical'!$A$3:$A$41,0))</f>
        <v>6343.1274029812157</v>
      </c>
      <c r="AG45" s="5">
        <f>INDEX('Targets &amp; historical'!E$3:E$41,MATCH(Charts!$AC45,'Targets &amp; historical'!$A$3:$A$41,0))</f>
        <v>6343.1274029812157</v>
      </c>
      <c r="AH45" s="5">
        <f>INDEX('Targets &amp; historical'!F$3:F$41,MATCH(Charts!$AC45,'Targets &amp; historical'!$A$3:$A$41,0))</f>
        <v>7096.1927567598068</v>
      </c>
      <c r="AI45" s="5">
        <f>INDEX('Targets &amp; historical'!G$3:G$41,MATCH(Charts!$AC45,'Targets &amp; historical'!$A$3:$A$41,0))</f>
        <v>7096.1927567598068</v>
      </c>
      <c r="AJ45" s="5">
        <f>INDEX('Targets &amp; historical'!H$3:H$41,MATCH(Charts!$AC45,'Targets &amp; historical'!$A$3:$A$41,0))</f>
        <v>7096.1927567598068</v>
      </c>
      <c r="AK45" s="5">
        <f>INDEX('Targets &amp; historical'!I$3:I$41,MATCH(Charts!$AC45,'Targets &amp; historical'!$A$3:$A$41,0))</f>
        <v>7414.7973295122883</v>
      </c>
      <c r="AL45" s="5">
        <f>INDEX('Targets &amp; historical'!J$3:J$41,MATCH(Charts!$AC45,'Targets &amp; historical'!$A$3:$A$41,0))</f>
        <v>7414.7973295122883</v>
      </c>
      <c r="AM45" s="5">
        <f>INDEX('Targets &amp; historical'!K$3:K$41,MATCH(Charts!$AC45,'Targets &amp; historical'!$A$3:$A$41,0))</f>
        <v>7414.7973295122883</v>
      </c>
      <c r="AN45" s="5">
        <f>INDEX('Targets &amp; historical'!L$3:L$41,MATCH(Charts!$AC45,'Targets &amp; historical'!$A$3:$A$41,0))</f>
        <v>8109.9345791540654</v>
      </c>
      <c r="AO45" s="5">
        <f>INDEX('Targets &amp; historical'!M$3:M$41,MATCH(Charts!$AC45,'Targets &amp; historical'!$A$3:$A$41,0))</f>
        <v>8109.9345791540654</v>
      </c>
      <c r="AP45" s="5">
        <f>INDEX('Targets &amp; historical'!N$3:N$41,MATCH(Charts!$AC45,'Targets &amp; historical'!$A$3:$A$41,0))</f>
        <v>8109.9345791540654</v>
      </c>
    </row>
    <row r="46" spans="4:5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70" t="s">
        <v>28</v>
      </c>
    </row>
    <row r="48" spans="4:5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>
        <f t="shared" si="13"/>
        <v>2883.9535987240065</v>
      </c>
      <c r="AF48" s="5">
        <f>SUM($AE44:AF44)</f>
        <v>6104.1858658269357</v>
      </c>
      <c r="AG48" s="5">
        <f>SUM($AE44:AG44)</f>
        <v>9320.938253709839</v>
      </c>
      <c r="AH48" s="5">
        <f>SUM($AE44:AH44)</f>
        <v>12824.378981575181</v>
      </c>
      <c r="AI48" s="5">
        <f>SUM($AE44:AI44)</f>
        <v>16236.274266982698</v>
      </c>
      <c r="AJ48" s="5">
        <f>SUM($AE44:AJ44)</f>
        <v>18683.048023410203</v>
      </c>
      <c r="AK48" s="5" t="e">
        <f>SUM($AE44:AK44)</f>
        <v>#N/A</v>
      </c>
      <c r="AL48" s="5" t="e">
        <f>SUM($AE44:AL44)</f>
        <v>#N/A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>
        <f t="shared" ref="AR48:BC48" si="14">IF((1-AE48/AE49)&gt;$B$11,AE48,#N/A)</f>
        <v>2883.9535987240065</v>
      </c>
      <c r="AS48" s="5">
        <f t="shared" si="14"/>
        <v>6104.1858658269357</v>
      </c>
      <c r="AT48" s="5">
        <f t="shared" si="14"/>
        <v>9320.938253709839</v>
      </c>
      <c r="AU48" s="5">
        <f t="shared" si="14"/>
        <v>12824.378981575181</v>
      </c>
      <c r="AV48" s="5">
        <f t="shared" si="14"/>
        <v>16236.274266982698</v>
      </c>
      <c r="AW48" s="5">
        <f t="shared" si="14"/>
        <v>18683.048023410203</v>
      </c>
      <c r="AX48" s="5" t="e">
        <f t="shared" si="14"/>
        <v>#N/A</v>
      </c>
      <c r="AY48" s="5" t="e">
        <f t="shared" si="14"/>
        <v>#N/A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6343.1274029812157</v>
      </c>
      <c r="AF49" s="5">
        <f>SUM($AE45:AF45)</f>
        <v>12686.254805962431</v>
      </c>
      <c r="AG49" s="5">
        <f>SUM($AE45:AG45)</f>
        <v>19029.382208943647</v>
      </c>
      <c r="AH49" s="5">
        <f>SUM($AE45:AH45)</f>
        <v>26125.574965703454</v>
      </c>
      <c r="AI49" s="5">
        <f>SUM($AE45:AI45)</f>
        <v>33221.767722463264</v>
      </c>
      <c r="AJ49" s="5">
        <f>SUM($AE45:AJ45)</f>
        <v>40317.960479223068</v>
      </c>
      <c r="AK49" s="5">
        <f>SUM($AE45:AK45)</f>
        <v>47732.757808735354</v>
      </c>
      <c r="AL49" s="5">
        <f>SUM($AE45:AL45)</f>
        <v>55147.555138247641</v>
      </c>
      <c r="AM49" s="5">
        <f>SUM($AE45:AM45)</f>
        <v>62562.352467759927</v>
      </c>
      <c r="AN49" s="5">
        <f>SUM($AE45:AN45)</f>
        <v>70672.287046913989</v>
      </c>
      <c r="AO49" s="5">
        <f>SUM($AE45:AO45)</f>
        <v>78782.221626068058</v>
      </c>
      <c r="AP49" s="5">
        <f>SUM($AE45:AP45)</f>
        <v>86892.156205222127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70" t="str">
        <f>FY1400_YTD_Actual!$A$1</f>
        <v>Actual</v>
      </c>
      <c r="AE51" s="5">
        <f>IF(INDEX(FY1400_YTD_Actual!B$3:B$20,MATCH($B$2,FY1400_YTD_Actual!$A$3:$A$20,0))=0,#N/A,INDEX(FY1400_YTD_Actual!B$3:B$20,MATCH($B$2,FY1400_YTD_Actual!$A$3:$A$20,0)))</f>
        <v>13060.286418394007</v>
      </c>
      <c r="AF51" s="5">
        <f>IF(INDEX(FY1400_YTD_Actual!C$3:C$20,MATCH($B$2,FY1400_YTD_Actual!$A$3:$A$20,0))=0,#N/A,INDEX(FY1400_YTD_Actual!C$3:C$20,MATCH($B$2,FY1400_YTD_Actual!$A$3:$A$20,0)))</f>
        <v>10628.001826642929</v>
      </c>
      <c r="AG51" s="5">
        <f>IF(INDEX(FY1400_YTD_Actual!D$3:D$20,MATCH($B$2,FY1400_YTD_Actual!$A$3:$A$20,0))=0,#N/A,INDEX(FY1400_YTD_Actual!D$3:D$20,MATCH($B$2,FY1400_YTD_Actual!$A$3:$A$20,0)))</f>
        <v>14054.925905702903</v>
      </c>
      <c r="AH51" s="5">
        <f>IF(INDEX(FY1400_YTD_Actual!E$3:E$20,MATCH($B$2,FY1400_YTD_Actual!$A$3:$A$20,0))=0,#N/A,INDEX(FY1400_YTD_Actual!E$3:E$20,MATCH($B$2,FY1400_YTD_Actual!$A$3:$A$20,0)))</f>
        <v>13183.926618335343</v>
      </c>
      <c r="AI51" s="5">
        <f>IF(INDEX(FY1400_YTD_Actual!F$3:F$20,MATCH($B$2,FY1400_YTD_Actual!$A$3:$A$20,0))=0,#N/A,INDEX(FY1400_YTD_Actual!F$3:F$20,MATCH($B$2,FY1400_YTD_Actual!$A$3:$A$20,0)))</f>
        <v>11904.913296180885</v>
      </c>
      <c r="AJ51" s="5">
        <f>IF(INDEX(FY1400_YTD_Actual!G$3:G$20,MATCH($B$2,FY1400_YTD_Actual!$A$3:$A$20,0))=0,#N/A,INDEX(FY1400_YTD_Actual!G$3:G$20,MATCH($B$2,FY1400_YTD_Actual!$A$3:$A$20,0)))</f>
        <v>8940.1332409975039</v>
      </c>
      <c r="AK51" s="5" t="e">
        <f>IF(INDEX(FY1400_YTD_Actual!H$3:H$20,MATCH($B$2,FY1400_YTD_Actual!$A$3:$A$20,0))=0,#N/A,INDEX(FY1400_YTD_Actual!H$3:H$20,MATCH($B$2,FY1400_YTD_Actual!$A$3:$A$20,0)))</f>
        <v>#N/A</v>
      </c>
      <c r="AL51" s="5" t="e">
        <f>IF(INDEX(FY1400_YTD_Actual!I$3:I$20,MATCH($B$2,FY1400_YTD_Actual!$A$3:$A$20,0))=0,#N/A,INDEX(FY1400_YTD_Actual!I$3:I$20,MATCH($B$2,FY1400_YTD_Actual!$A$3:$A$20,0)))</f>
        <v>#N/A</v>
      </c>
      <c r="AM51" s="5" t="e">
        <f>IF(INDEX(FY1400_YTD_Actual!J$3:J$20,MATCH($B$2,FY1400_YTD_Actual!$A$3:$A$20,0))=0,#N/A,INDEX(FY1400_YTD_Actual!J$3:J$20,MATCH($B$2,FY1400_YTD_Actual!$A$3:$A$20,0)))</f>
        <v>#N/A</v>
      </c>
      <c r="AN51" s="5" t="e">
        <f>IF(INDEX(FY1400_YTD_Actual!K$3:K$20,MATCH($B$2,FY1400_YTD_Actual!$A$3:$A$20,0))=0,#N/A,INDEX(FY1400_YTD_Actual!K$3:K$20,MATCH($B$2,FY1400_YTD_Actual!$A$3:$A$20,0)))</f>
        <v>#N/A</v>
      </c>
      <c r="AO51" s="5" t="e">
        <f>IF(INDEX(FY1400_YTD_Actual!L$3:L$20,MATCH($B$2,FY1400_YTD_Actual!$A$3:$A$20,0))=0,#N/A,INDEX(FY1400_YTD_Actual!L$3:L$20,MATCH($B$2,FY1400_YTD_Actual!$A$3:$A$20,0)))</f>
        <v>#N/A</v>
      </c>
      <c r="AP51" s="5" t="e">
        <f>IF(INDEX(FY1400_YTD_Actual!M$3:M$20,MATCH($B$2,FY1400_YTD_Actual!$A$3:$A$20,0))=0,#N/A,INDEX(FY1400_YTD_Actual!M$3:M$20,MATCH($B$2,FY1400_YTD_Actual!$A$3:$A$20,0)))</f>
        <v>#N/A</v>
      </c>
    </row>
    <row r="52" spans="4:5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70" t="s">
        <v>28</v>
      </c>
    </row>
    <row r="55" spans="4: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13060.286418394007</v>
      </c>
      <c r="AF55" s="5">
        <f>SUM($AE51:AF51)</f>
        <v>23688.288245036936</v>
      </c>
      <c r="AG55" s="5">
        <f>SUM($AE51:AG51)</f>
        <v>37743.214150739841</v>
      </c>
      <c r="AH55" s="5">
        <f>SUM($AE51:AH51)</f>
        <v>50927.14076907518</v>
      </c>
      <c r="AI55" s="5">
        <f>SUM($AE51:AI51)</f>
        <v>62832.054065256067</v>
      </c>
      <c r="AJ55" s="5">
        <f>SUM($AE51:AJ51)</f>
        <v>71772.187306253574</v>
      </c>
      <c r="AK55" s="5" t="e">
        <f>SUM($AE51:AK51)</f>
        <v>#N/A</v>
      </c>
      <c r="AL55" s="5" t="e">
        <f>SUM($AE51:AL51)</f>
        <v>#N/A</v>
      </c>
      <c r="AM55" s="5" t="e">
        <f>SUM($AE51:AM51)</f>
        <v>#N/A</v>
      </c>
      <c r="AN55" s="5" t="e">
        <f>SUM($AE51:AN51)</f>
        <v>#N/A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#N/A</v>
      </c>
      <c r="AY55" s="5" t="e">
        <f t="shared" si="16"/>
        <v>#N/A</v>
      </c>
      <c r="AZ55" s="5" t="e">
        <f t="shared" si="16"/>
        <v>#N/A</v>
      </c>
      <c r="BA55" s="5" t="e">
        <f t="shared" si="16"/>
        <v>#N/A</v>
      </c>
      <c r="BB55" s="5" t="e">
        <f t="shared" si="16"/>
        <v>#N/A</v>
      </c>
      <c r="BC55" s="5" t="e">
        <f t="shared" si="16"/>
        <v>#N/A</v>
      </c>
    </row>
    <row r="56" spans="4:5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70" t="str">
        <f>FY1400_YTD_Actual!$A$1</f>
        <v>Actual</v>
      </c>
      <c r="AE58" s="5">
        <f>IF(INDEX(FY1400_YTD_Actual!B$3:B$20,MATCH($B$78,FY1400_YTD_Actual!$A$3:$A$20,0))=0,#N/A,INDEX(FY1400_YTD_Actual!B$3:B$20,MATCH($B$78,FY1400_YTD_Actual!$A$3:$A$20,0)))</f>
        <v>6636.8387839999996</v>
      </c>
      <c r="AF58" s="5">
        <f>IF(INDEX(FY1400_YTD_Actual!C$3:C$20,MATCH($B$78,FY1400_YTD_Actual!$A$3:$A$20,0))=0,#N/A,INDEX(FY1400_YTD_Actual!C$3:C$20,MATCH($B$78,FY1400_YTD_Actual!$A$3:$A$20,0)))</f>
        <v>5335.9909640000005</v>
      </c>
      <c r="AG58" s="5">
        <f>IF(INDEX(FY1400_YTD_Actual!D$3:D$20,MATCH($B$78,FY1400_YTD_Actual!$A$3:$A$20,0))=0,#N/A,INDEX(FY1400_YTD_Actual!D$3:D$20,MATCH($B$78,FY1400_YTD_Actual!$A$3:$A$20,0)))</f>
        <v>5954.1943460000002</v>
      </c>
      <c r="AH58" s="5">
        <f>IF(INDEX(FY1400_YTD_Actual!E$3:E$20,MATCH($B$78,FY1400_YTD_Actual!$A$3:$A$20,0))=0,#N/A,INDEX(FY1400_YTD_Actual!E$3:E$20,MATCH($B$78,FY1400_YTD_Actual!$A$3:$A$20,0)))</f>
        <v>5657.6381440000005</v>
      </c>
      <c r="AI58" s="5">
        <f>IF(INDEX(FY1400_YTD_Actual!F$3:F$20,MATCH($B$78,FY1400_YTD_Actual!$A$3:$A$20,0))=0,#N/A,INDEX(FY1400_YTD_Actual!F$3:F$20,MATCH($B$78,FY1400_YTD_Actual!$A$3:$A$20,0)))</f>
        <v>6286.1537940000007</v>
      </c>
      <c r="AJ58" s="5">
        <f>IF(INDEX(FY1400_YTD_Actual!G$3:G$20,MATCH($B$78,FY1400_YTD_Actual!$A$3:$A$20,0))=0,#N/A,INDEX(FY1400_YTD_Actual!G$3:G$20,MATCH($B$78,FY1400_YTD_Actual!$A$3:$A$20,0)))</f>
        <v>4974.2497679999997</v>
      </c>
      <c r="AK58" s="5" t="e">
        <f>IF(INDEX(FY1400_YTD_Actual!H$3:H$20,MATCH($B$78,FY1400_YTD_Actual!$A$3:$A$20,0))=0,#N/A,INDEX(FY1400_YTD_Actual!H$3:H$20,MATCH($B$78,FY1400_YTD_Actual!$A$3:$A$20,0)))</f>
        <v>#N/A</v>
      </c>
      <c r="AL58" s="5" t="e">
        <f>IF(INDEX(FY1400_YTD_Actual!I$3:I$20,MATCH($B$78,FY1400_YTD_Actual!$A$3:$A$20,0))=0,#N/A,INDEX(FY1400_YTD_Actual!I$3:I$20,MATCH($B$78,FY1400_YTD_Actual!$A$3:$A$20,0)))</f>
        <v>#N/A</v>
      </c>
      <c r="AM58" s="5" t="e">
        <f>IF(INDEX(FY1400_YTD_Actual!J$3:J$20,MATCH($B$78,FY1400_YTD_Actual!$A$3:$A$20,0))=0,#N/A,INDEX(FY1400_YTD_Actual!J$3:J$20,MATCH($B$78,FY1400_YTD_Actual!$A$3:$A$20,0)))</f>
        <v>#N/A</v>
      </c>
      <c r="AN58" s="5" t="e">
        <f>IF(INDEX(FY1400_YTD_Actual!K$3:K$20,MATCH($B$78,FY1400_YTD_Actual!$A$3:$A$20,0))=0,#N/A,INDEX(FY1400_YTD_Actual!K$3:K$20,MATCH($B$78,FY1400_YTD_Actual!$A$3:$A$20,0)))</f>
        <v>#N/A</v>
      </c>
      <c r="AO58" s="5" t="e">
        <f>IF(INDEX(FY1400_YTD_Actual!L$3:L$20,MATCH($B$78,FY1400_YTD_Actual!$A$3:$A$20,0))=0,#N/A,INDEX(FY1400_YTD_Actual!L$3:L$20,MATCH($B$78,FY1400_YTD_Actual!$A$3:$A$20,0)))</f>
        <v>#N/A</v>
      </c>
      <c r="AP58" s="5" t="e">
        <f>IF(INDEX(FY1400_YTD_Actual!M$3:M$20,MATCH($B$78,FY1400_YTD_Actual!$A$3:$A$20,0))=0,#N/A,INDEX(FY1400_YTD_Actual!M$3:M$20,MATCH($B$78,FY1400_YTD_Actual!$A$3:$A$20,0)))</f>
        <v>#N/A</v>
      </c>
    </row>
    <row r="59" spans="4:5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5969.21</v>
      </c>
      <c r="AF59" s="5">
        <f>INDEX('Targets &amp; historical'!D$3:D$41,MATCH(Charts!$AC59,'Targets &amp; historical'!$A$3:$A$41,0))</f>
        <v>5969.21</v>
      </c>
      <c r="AG59" s="5">
        <f>INDEX('Targets &amp; historical'!E$3:E$41,MATCH(Charts!$AC59,'Targets &amp; historical'!$A$3:$A$41,0))</f>
        <v>5969.21</v>
      </c>
      <c r="AH59" s="5">
        <f>INDEX('Targets &amp; historical'!F$3:F$41,MATCH(Charts!$AC59,'Targets &amp; historical'!$A$3:$A$41,0))</f>
        <v>6677.8833333333332</v>
      </c>
      <c r="AI59" s="5">
        <f>INDEX('Targets &amp; historical'!G$3:G$41,MATCH(Charts!$AC59,'Targets &amp; historical'!$A$3:$A$41,0))</f>
        <v>6677.8833333333332</v>
      </c>
      <c r="AJ59" s="5">
        <f>INDEX('Targets &amp; historical'!H$3:H$41,MATCH(Charts!$AC59,'Targets &amp; historical'!$A$3:$A$41,0))</f>
        <v>6677.8833333333332</v>
      </c>
      <c r="AK59" s="5">
        <f>INDEX('Targets &amp; historical'!I$3:I$41,MATCH(Charts!$AC59,'Targets &amp; historical'!$A$3:$A$41,0))</f>
        <v>6977.7066666666669</v>
      </c>
      <c r="AL59" s="5">
        <f>INDEX('Targets &amp; historical'!J$3:J$41,MATCH(Charts!$AC59,'Targets &amp; historical'!$A$3:$A$41,0))</f>
        <v>6977.7066666666669</v>
      </c>
      <c r="AM59" s="5">
        <f>INDEX('Targets &amp; historical'!K$3:K$41,MATCH(Charts!$AC59,'Targets &amp; historical'!$A$3:$A$41,0))</f>
        <v>6977.7066666666669</v>
      </c>
      <c r="AN59" s="5">
        <f>INDEX('Targets &amp; historical'!L$3:L$41,MATCH(Charts!$AC59,'Targets &amp; historical'!$A$3:$A$41,0))</f>
        <v>7631.8666666666677</v>
      </c>
      <c r="AO59" s="5">
        <f>INDEX('Targets &amp; historical'!M$3:M$41,MATCH(Charts!$AC59,'Targets &amp; historical'!$A$3:$A$41,0))</f>
        <v>7631.8666666666677</v>
      </c>
      <c r="AP59" s="5">
        <f>INDEX('Targets &amp; historical'!N$3:N$41,MATCH(Charts!$AC59,'Targets &amp; historical'!$A$3:$A$41,0))</f>
        <v>7631.8666666666677</v>
      </c>
    </row>
    <row r="60" spans="4:5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70" t="s">
        <v>28</v>
      </c>
    </row>
    <row r="62" spans="4:5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6636.8387839999996</v>
      </c>
      <c r="AF62" s="5">
        <f>SUM($AE58:AF58)</f>
        <v>11972.829748</v>
      </c>
      <c r="AG62" s="5">
        <f>SUM($AE58:AG58)</f>
        <v>17927.024094</v>
      </c>
      <c r="AH62" s="5">
        <f>SUM($AE58:AH58)</f>
        <v>23584.662238000001</v>
      </c>
      <c r="AI62" s="5">
        <f>SUM($AE58:AI58)</f>
        <v>29870.816032000002</v>
      </c>
      <c r="AJ62" s="5">
        <f>SUM($AE58:AJ58)</f>
        <v>34845.065800000004</v>
      </c>
      <c r="AK62" s="5" t="e">
        <f>SUM($AE58:AK58)</f>
        <v>#N/A</v>
      </c>
      <c r="AL62" s="5" t="e">
        <f>SUM($AE58:AL58)</f>
        <v>#N/A</v>
      </c>
      <c r="AM62" s="5" t="e">
        <f>SUM($AE58:AM58)</f>
        <v>#N/A</v>
      </c>
      <c r="AN62" s="5" t="e">
        <f>SUM($AE58:AN58)</f>
        <v>#N/A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 t="e">
        <f t="shared" ref="AR62:BC62" si="18">IF((1-AE62/AE63)&gt;$B$11,AE62,#N/A)</f>
        <v>#N/A</v>
      </c>
      <c r="AS62" s="5" t="e">
        <f t="shared" si="18"/>
        <v>#N/A</v>
      </c>
      <c r="AT62" s="5" t="e">
        <f t="shared" si="18"/>
        <v>#N/A</v>
      </c>
      <c r="AU62" s="5" t="e">
        <f t="shared" si="18"/>
        <v>#N/A</v>
      </c>
      <c r="AV62" s="5" t="e">
        <f t="shared" si="18"/>
        <v>#N/A</v>
      </c>
      <c r="AW62" s="5" t="e">
        <f t="shared" si="18"/>
        <v>#N/A</v>
      </c>
      <c r="AX62" s="5" t="e">
        <f t="shared" si="18"/>
        <v>#N/A</v>
      </c>
      <c r="AY62" s="5" t="e">
        <f t="shared" si="18"/>
        <v>#N/A</v>
      </c>
      <c r="AZ62" s="5" t="e">
        <f t="shared" si="18"/>
        <v>#N/A</v>
      </c>
      <c r="BA62" s="5" t="e">
        <f t="shared" si="18"/>
        <v>#N/A</v>
      </c>
      <c r="BB62" s="5" t="e">
        <f t="shared" si="18"/>
        <v>#N/A</v>
      </c>
      <c r="BC62" s="5" t="e">
        <f t="shared" si="18"/>
        <v>#N/A</v>
      </c>
    </row>
    <row r="63" spans="4:5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5969.21</v>
      </c>
      <c r="AF63" s="5">
        <f>SUM($AE59:AF59)</f>
        <v>11938.42</v>
      </c>
      <c r="AG63" s="5">
        <f>SUM($AE59:AG59)</f>
        <v>17907.63</v>
      </c>
      <c r="AH63" s="5">
        <f>SUM($AE59:AH59)</f>
        <v>24585.513333333336</v>
      </c>
      <c r="AI63" s="5">
        <f>SUM($AE59:AI59)</f>
        <v>31263.396666666667</v>
      </c>
      <c r="AJ63" s="5">
        <f>SUM($AE59:AJ59)</f>
        <v>37941.279999999999</v>
      </c>
      <c r="AK63" s="5">
        <f>SUM($AE59:AK59)</f>
        <v>44918.986666666664</v>
      </c>
      <c r="AL63" s="5">
        <f>SUM($AE59:AL59)</f>
        <v>51896.693333333329</v>
      </c>
      <c r="AM63" s="5">
        <f>SUM($AE59:AM59)</f>
        <v>58874.399999999994</v>
      </c>
      <c r="AN63" s="5">
        <f>SUM($AE59:AN59)</f>
        <v>66506.266666666663</v>
      </c>
      <c r="AO63" s="5">
        <f>SUM($AE59:AO59)</f>
        <v>74138.133333333331</v>
      </c>
      <c r="AP63" s="5">
        <f>SUM($AE59:AP59)</f>
        <v>81770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70" t="str">
        <f>FY1400_YTD_Actual!$A$1</f>
        <v>Actual</v>
      </c>
      <c r="AE65" s="5">
        <f>IF(INDEX(FY1400_YTD_Actual!B$3:B$20,MATCH($B$79,FY1400_YTD_Actual!$A$3:$A$20,0))=0,#N/A,INDEX(FY1400_YTD_Actual!B$3:B$20,MATCH($B$79,FY1400_YTD_Actual!$A$3:$A$20,0)))</f>
        <v>1643.526719</v>
      </c>
      <c r="AF65" s="5">
        <f>IF(INDEX(FY1400_YTD_Actual!C$3:C$20,MATCH($B$79,FY1400_YTD_Actual!$A$3:$A$20,0))=0,#N/A,INDEX(FY1400_YTD_Actual!C$3:C$20,MATCH($B$79,FY1400_YTD_Actual!$A$3:$A$20,0)))</f>
        <v>1445.6511310000001</v>
      </c>
      <c r="AG65" s="5">
        <f>IF(INDEX(FY1400_YTD_Actual!D$3:D$20,MATCH($B$79,FY1400_YTD_Actual!$A$3:$A$20,0))=0,#N/A,INDEX(FY1400_YTD_Actual!D$3:D$20,MATCH($B$79,FY1400_YTD_Actual!$A$3:$A$20,0)))</f>
        <v>761.866716</v>
      </c>
      <c r="AH65" s="5">
        <f>IF(INDEX(FY1400_YTD_Actual!E$3:E$20,MATCH($B$79,FY1400_YTD_Actual!$A$3:$A$20,0))=0,#N/A,INDEX(FY1400_YTD_Actual!E$3:E$20,MATCH($B$79,FY1400_YTD_Actual!$A$3:$A$20,0)))</f>
        <v>1184.9362960000001</v>
      </c>
      <c r="AI65" s="5">
        <f>IF(INDEX(FY1400_YTD_Actual!F$3:F$20,MATCH($B$79,FY1400_YTD_Actual!$A$3:$A$20,0))=0,#N/A,INDEX(FY1400_YTD_Actual!F$3:F$20,MATCH($B$79,FY1400_YTD_Actual!$A$3:$A$20,0)))</f>
        <v>1338.313361</v>
      </c>
      <c r="AJ65" s="5">
        <f>IF(INDEX(FY1400_YTD_Actual!G$3:G$20,MATCH($B$79,FY1400_YTD_Actual!$A$3:$A$20,0))=0,#N/A,INDEX(FY1400_YTD_Actual!G$3:G$20,MATCH($B$79,FY1400_YTD_Actual!$A$3:$A$20,0)))</f>
        <v>1053.0645280000001</v>
      </c>
      <c r="AK65" s="5" t="e">
        <f>IF(INDEX(FY1400_YTD_Actual!H$3:H$20,MATCH($B$79,FY1400_YTD_Actual!$A$3:$A$20,0))=0,#N/A,INDEX(FY1400_YTD_Actual!H$3:H$20,MATCH($B$79,FY1400_YTD_Actual!$A$3:$A$20,0)))</f>
        <v>#N/A</v>
      </c>
      <c r="AL65" s="5" t="e">
        <f>IF(INDEX(FY1400_YTD_Actual!I$3:I$20,MATCH($B$79,FY1400_YTD_Actual!$A$3:$A$20,0))=0,#N/A,INDEX(FY1400_YTD_Actual!I$3:I$20,MATCH($B$79,FY1400_YTD_Actual!$A$3:$A$20,0)))</f>
        <v>#N/A</v>
      </c>
      <c r="AM65" s="5" t="e">
        <f>IF(INDEX(FY1400_YTD_Actual!J$3:J$20,MATCH($B$79,FY1400_YTD_Actual!$A$3:$A$20,0))=0,#N/A,INDEX(FY1400_YTD_Actual!J$3:J$20,MATCH($B$79,FY1400_YTD_Actual!$A$3:$A$20,0)))</f>
        <v>#N/A</v>
      </c>
      <c r="AN65" s="5" t="e">
        <f>IF(INDEX(FY1400_YTD_Actual!K$3:K$20,MATCH($B$79,FY1400_YTD_Actual!$A$3:$A$20,0))=0,#N/A,INDEX(FY1400_YTD_Actual!K$3:K$20,MATCH($B$79,FY1400_YTD_Actual!$A$3:$A$20,0)))</f>
        <v>#N/A</v>
      </c>
      <c r="AO65" s="5" t="e">
        <f>IF(INDEX(FY1400_YTD_Actual!L$3:L$20,MATCH($B$79,FY1400_YTD_Actual!$A$3:$A$20,0))=0,#N/A,INDEX(FY1400_YTD_Actual!L$3:L$20,MATCH($B$79,FY1400_YTD_Actual!$A$3:$A$20,0)))</f>
        <v>#N/A</v>
      </c>
      <c r="AP65" s="5" t="e">
        <f>IF(INDEX(FY1400_YTD_Actual!M$3:M$20,MATCH($B$79,FY1400_YTD_Actual!$A$3:$A$20,0))=0,#N/A,INDEX(FY1400_YTD_Actual!M$3:M$20,MATCH($B$79,FY1400_YTD_Actual!$A$3:$A$20,0)))</f>
        <v>#N/A</v>
      </c>
    </row>
    <row r="66" spans="1:5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1327.8597860987384</v>
      </c>
      <c r="AF66" s="5">
        <f>INDEX('Targets &amp; historical'!D$3:D$41,MATCH(Charts!$AC66,'Targets &amp; historical'!$A$3:$A$41,0))</f>
        <v>1327.8597860987384</v>
      </c>
      <c r="AG66" s="5">
        <f>INDEX('Targets &amp; historical'!E$3:E$41,MATCH(Charts!$AC66,'Targets &amp; historical'!$A$3:$A$41,0))</f>
        <v>1327.8597860987384</v>
      </c>
      <c r="AH66" s="5">
        <f>INDEX('Targets &amp; historical'!F$3:F$41,MATCH(Charts!$AC66,'Targets &amp; historical'!$A$3:$A$41,0))</f>
        <v>1485.5052401561227</v>
      </c>
      <c r="AI66" s="5">
        <f>INDEX('Targets &amp; historical'!G$3:G$41,MATCH(Charts!$AC66,'Targets &amp; historical'!$A$3:$A$41,0))</f>
        <v>1485.5052401561227</v>
      </c>
      <c r="AJ66" s="5">
        <f>INDEX('Targets &amp; historical'!H$3:H$41,MATCH(Charts!$AC66,'Targets &amp; historical'!$A$3:$A$41,0))</f>
        <v>1485.5052401561227</v>
      </c>
      <c r="AK66" s="5">
        <f>INDEX('Targets &amp; historical'!I$3:I$41,MATCH(Charts!$AC66,'Targets &amp; historical'!$A$3:$A$41,0))</f>
        <v>1552.2013937957854</v>
      </c>
      <c r="AL66" s="5">
        <f>INDEX('Targets &amp; historical'!J$3:J$41,MATCH(Charts!$AC66,'Targets &amp; historical'!$A$3:$A$41,0))</f>
        <v>1552.2013937957854</v>
      </c>
      <c r="AM66" s="5">
        <f>INDEX('Targets &amp; historical'!K$3:K$41,MATCH(Charts!$AC66,'Targets &amp; historical'!$A$3:$A$41,0))</f>
        <v>1552.2013937957854</v>
      </c>
      <c r="AN66" s="5">
        <f>INDEX('Targets &amp; historical'!L$3:L$41,MATCH(Charts!$AC66,'Targets &amp; historical'!$A$3:$A$41,0))</f>
        <v>1697.7202744641406</v>
      </c>
      <c r="AO66" s="5">
        <f>INDEX('Targets &amp; historical'!M$3:M$41,MATCH(Charts!$AC66,'Targets &amp; historical'!$A$3:$A$41,0))</f>
        <v>1697.7202744641406</v>
      </c>
      <c r="AP66" s="5">
        <f>INDEX('Targets &amp; historical'!N$3:N$41,MATCH(Charts!$AC66,'Targets &amp; historical'!$A$3:$A$41,0))</f>
        <v>1697.7202744641406</v>
      </c>
    </row>
    <row r="67" spans="1:5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70" t="s">
        <v>28</v>
      </c>
    </row>
    <row r="69" spans="1:5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1643.526719</v>
      </c>
      <c r="AF69" s="5">
        <f>SUM($AE65:AF65)</f>
        <v>3089.17785</v>
      </c>
      <c r="AG69" s="5">
        <f>SUM($AE65:AG65)</f>
        <v>3851.044566</v>
      </c>
      <c r="AH69" s="5">
        <f>SUM($AE65:AH65)</f>
        <v>5035.9808620000003</v>
      </c>
      <c r="AI69" s="5">
        <f>SUM($AE65:AI65)</f>
        <v>6374.2942230000008</v>
      </c>
      <c r="AJ69" s="5">
        <f>SUM($AE65:AJ65)</f>
        <v>7427.3587510000007</v>
      </c>
      <c r="AK69" s="5" t="e">
        <f>SUM($AE65:AK65)</f>
        <v>#N/A</v>
      </c>
      <c r="AL69" s="5" t="e">
        <f>SUM($AE65:AL65)</f>
        <v>#N/A</v>
      </c>
      <c r="AM69" s="5" t="e">
        <f>SUM($AE65:AM65)</f>
        <v>#N/A</v>
      </c>
      <c r="AN69" s="5" t="e">
        <f>SUM($AE65:AN65)</f>
        <v>#N/A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 t="e">
        <f t="shared" ref="AR69:BC69" si="20">IF((1-AE69/AE70)&gt;$B$11,AE69,#N/A)</f>
        <v>#N/A</v>
      </c>
      <c r="AS69" s="5" t="e">
        <f t="shared" si="20"/>
        <v>#N/A</v>
      </c>
      <c r="AT69" s="5" t="e">
        <f t="shared" si="20"/>
        <v>#N/A</v>
      </c>
      <c r="AU69" s="5" t="e">
        <f t="shared" si="20"/>
        <v>#N/A</v>
      </c>
      <c r="AV69" s="5" t="e">
        <f t="shared" si="20"/>
        <v>#N/A</v>
      </c>
      <c r="AW69" s="5">
        <f t="shared" si="20"/>
        <v>7427.3587510000007</v>
      </c>
      <c r="AX69" s="5" t="e">
        <f t="shared" si="20"/>
        <v>#N/A</v>
      </c>
      <c r="AY69" s="5" t="e">
        <f t="shared" si="20"/>
        <v>#N/A</v>
      </c>
      <c r="AZ69" s="5" t="e">
        <f t="shared" si="20"/>
        <v>#N/A</v>
      </c>
      <c r="BA69" s="5" t="e">
        <f t="shared" si="20"/>
        <v>#N/A</v>
      </c>
      <c r="BB69" s="5" t="e">
        <f t="shared" si="20"/>
        <v>#N/A</v>
      </c>
      <c r="BC69" s="5" t="e">
        <f t="shared" si="20"/>
        <v>#N/A</v>
      </c>
    </row>
    <row r="70" spans="1:5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1327.8597860987384</v>
      </c>
      <c r="AF70" s="5">
        <f>SUM($AE66:AF66)</f>
        <v>2655.7195721974767</v>
      </c>
      <c r="AG70" s="5">
        <f>SUM($AE66:AG66)</f>
        <v>3983.5793582962151</v>
      </c>
      <c r="AH70" s="5">
        <f>SUM($AE66:AH66)</f>
        <v>5469.0845984523376</v>
      </c>
      <c r="AI70" s="5">
        <f>SUM($AE66:AI66)</f>
        <v>6954.58983860846</v>
      </c>
      <c r="AJ70" s="5">
        <f>SUM($AE66:AJ66)</f>
        <v>8440.0950787645834</v>
      </c>
      <c r="AK70" s="5">
        <f>SUM($AE66:AK66)</f>
        <v>9992.2964725603688</v>
      </c>
      <c r="AL70" s="5">
        <f>SUM($AE66:AL66)</f>
        <v>11544.497866356154</v>
      </c>
      <c r="AM70" s="5">
        <f>SUM($AE66:AM66)</f>
        <v>13096.69926015194</v>
      </c>
      <c r="AN70" s="5">
        <f>SUM($AE66:AN66)</f>
        <v>14794.41953461608</v>
      </c>
      <c r="AO70" s="5">
        <f>SUM($AE66:AO66)</f>
        <v>16492.139809080221</v>
      </c>
      <c r="AP70" s="5">
        <f>SUM($AE66:AP66)</f>
        <v>18189.860083544361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70" t="str">
        <f>FY1400_YTD_Actual!$A$1</f>
        <v>Actual</v>
      </c>
      <c r="AE72" s="5">
        <f>IF(INDEX(FY1400_YTD_Actual!B$3:B$20,MATCH($B$80,FY1400_YTD_Actual!$A$3:$A$20,0))=0,#N/A,INDEX(FY1400_YTD_Actual!B$3:B$20,MATCH($B$80,FY1400_YTD_Actual!$A$3:$A$20,0)))</f>
        <v>1054.4726489999998</v>
      </c>
      <c r="AF72" s="5">
        <f>IF(INDEX(FY1400_YTD_Actual!C$3:C$20,MATCH($B$80,FY1400_YTD_Actual!$A$3:$A$20,0))=0,#N/A,INDEX(FY1400_YTD_Actual!C$3:C$20,MATCH($B$80,FY1400_YTD_Actual!$A$3:$A$20,0)))</f>
        <v>920.44798600000001</v>
      </c>
      <c r="AG72" s="5">
        <f>IF(INDEX(FY1400_YTD_Actual!D$3:D$20,MATCH($B$80,FY1400_YTD_Actual!$A$3:$A$20,0))=0,#N/A,INDEX(FY1400_YTD_Actual!D$3:D$20,MATCH($B$80,FY1400_YTD_Actual!$A$3:$A$20,0)))</f>
        <v>1084.362517</v>
      </c>
      <c r="AH72" s="5">
        <f>IF(INDEX(FY1400_YTD_Actual!E$3:E$20,MATCH($B$80,FY1400_YTD_Actual!$A$3:$A$20,0))=0,#N/A,INDEX(FY1400_YTD_Actual!E$3:E$20,MATCH($B$80,FY1400_YTD_Actual!$A$3:$A$20,0)))</f>
        <v>1040.33185</v>
      </c>
      <c r="AI72" s="5">
        <f>IF(INDEX(FY1400_YTD_Actual!F$3:F$20,MATCH($B$80,FY1400_YTD_Actual!$A$3:$A$20,0))=0,#N/A,INDEX(FY1400_YTD_Actual!F$3:F$20,MATCH($B$80,FY1400_YTD_Actual!$A$3:$A$20,0)))</f>
        <v>1120.9747159999999</v>
      </c>
      <c r="AJ72" s="5">
        <f>IF(INDEX(FY1400_YTD_Actual!G$3:G$20,MATCH($B$80,FY1400_YTD_Actual!$A$3:$A$20,0))=0,#N/A,INDEX(FY1400_YTD_Actual!G$3:G$20,MATCH($B$80,FY1400_YTD_Actual!$A$3:$A$20,0)))</f>
        <v>915.20400700000005</v>
      </c>
      <c r="AK72" s="5" t="e">
        <f>IF(INDEX(FY1400_YTD_Actual!H$3:H$20,MATCH($B$80,FY1400_YTD_Actual!$A$3:$A$20,0))=0,#N/A,INDEX(FY1400_YTD_Actual!H$3:H$20,MATCH($B$80,FY1400_YTD_Actual!$A$3:$A$20,0)))</f>
        <v>#N/A</v>
      </c>
      <c r="AL72" s="5" t="e">
        <f>IF(INDEX(FY1400_YTD_Actual!I$3:I$20,MATCH($B$80,FY1400_YTD_Actual!$A$3:$A$20,0))=0,#N/A,INDEX(FY1400_YTD_Actual!I$3:I$20,MATCH($B$80,FY1400_YTD_Actual!$A$3:$A$20,0)))</f>
        <v>#N/A</v>
      </c>
      <c r="AM72" s="5" t="e">
        <f>IF(INDEX(FY1400_YTD_Actual!J$3:J$20,MATCH($B$80,FY1400_YTD_Actual!$A$3:$A$20,0))=0,#N/A,INDEX(FY1400_YTD_Actual!J$3:J$20,MATCH($B$80,FY1400_YTD_Actual!$A$3:$A$20,0)))</f>
        <v>#N/A</v>
      </c>
      <c r="AN72" s="5" t="e">
        <f>IF(INDEX(FY1400_YTD_Actual!K$3:K$20,MATCH($B$80,FY1400_YTD_Actual!$A$3:$A$20,0))=0,#N/A,INDEX(FY1400_YTD_Actual!K$3:K$20,MATCH($B$80,FY1400_YTD_Actual!$A$3:$A$20,0)))</f>
        <v>#N/A</v>
      </c>
      <c r="AO72" s="5" t="e">
        <f>IF(INDEX(FY1400_YTD_Actual!L$3:L$20,MATCH($B$80,FY1400_YTD_Actual!$A$3:$A$20,0))=0,#N/A,INDEX(FY1400_YTD_Actual!L$3:L$20,MATCH($B$80,FY1400_YTD_Actual!$A$3:$A$20,0)))</f>
        <v>#N/A</v>
      </c>
      <c r="AP72" s="5" t="e">
        <f>IF(INDEX(FY1400_YTD_Actual!M$3:M$20,MATCH($B$80,FY1400_YTD_Actual!$A$3:$A$20,0))=0,#N/A,INDEX(FY1400_YTD_Actual!M$3:M$20,MATCH($B$80,FY1400_YTD_Actual!$A$3:$A$20,0)))</f>
        <v>#N/A</v>
      </c>
    </row>
    <row r="73" spans="1:55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1082.8716612395006</v>
      </c>
      <c r="AF73" s="5">
        <f>INDEX('Targets &amp; historical'!D$3:D$41,MATCH(Charts!$AC73,'Targets &amp; historical'!$A$3:$A$41,0))</f>
        <v>1082.8716612395006</v>
      </c>
      <c r="AG73" s="5">
        <f>INDEX('Targets &amp; historical'!E$3:E$41,MATCH(Charts!$AC73,'Targets &amp; historical'!$A$3:$A$41,0))</f>
        <v>1082.8716612395006</v>
      </c>
      <c r="AH73" s="5">
        <f>INDEX('Targets &amp; historical'!F$3:F$41,MATCH(Charts!$AC73,'Targets &amp; historical'!$A$3:$A$41,0))</f>
        <v>1211.4317671400806</v>
      </c>
      <c r="AI73" s="5">
        <f>INDEX('Targets &amp; historical'!G$3:G$41,MATCH(Charts!$AC73,'Targets &amp; historical'!$A$3:$A$41,0))</f>
        <v>1211.4317671400806</v>
      </c>
      <c r="AJ73" s="5">
        <f>INDEX('Targets &amp; historical'!H$3:H$41,MATCH(Charts!$AC73,'Targets &amp; historical'!$A$3:$A$41,0))</f>
        <v>1211.4317671400806</v>
      </c>
      <c r="AK73" s="5">
        <f>INDEX('Targets &amp; historical'!I$3:I$41,MATCH(Charts!$AC73,'Targets &amp; historical'!$A$3:$A$41,0))</f>
        <v>1265.8225811749414</v>
      </c>
      <c r="AL73" s="5">
        <f>INDEX('Targets &amp; historical'!J$3:J$41,MATCH(Charts!$AC73,'Targets &amp; historical'!$A$3:$A$41,0))</f>
        <v>1265.8225811749414</v>
      </c>
      <c r="AM73" s="5">
        <f>INDEX('Targets &amp; historical'!K$3:K$41,MATCH(Charts!$AC73,'Targets &amp; historical'!$A$3:$A$41,0))</f>
        <v>1265.8225811749414</v>
      </c>
      <c r="AN73" s="5">
        <f>INDEX('Targets &amp; historical'!L$3:L$41,MATCH(Charts!$AC73,'Targets &amp; historical'!$A$3:$A$41,0))</f>
        <v>1384.4934481600922</v>
      </c>
      <c r="AO73" s="5">
        <f>INDEX('Targets &amp; historical'!M$3:M$41,MATCH(Charts!$AC73,'Targets &amp; historical'!$A$3:$A$41,0))</f>
        <v>1384.4934481600922</v>
      </c>
      <c r="AP73" s="5">
        <f>INDEX('Targets &amp; historical'!N$3:N$41,MATCH(Charts!$AC73,'Targets &amp; historical'!$A$3:$A$41,0))</f>
        <v>1384.4934481600922</v>
      </c>
    </row>
    <row r="74" spans="1:55">
      <c r="D74" s="97" t="s">
        <v>43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AD75" s="70" t="s">
        <v>28</v>
      </c>
    </row>
    <row r="76" spans="1:55"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AD76" s="5" t="str">
        <f t="shared" ref="AD76:AE78" si="21">AD72</f>
        <v>Actual</v>
      </c>
      <c r="AE76" s="5">
        <f t="shared" si="21"/>
        <v>1054.4726489999998</v>
      </c>
      <c r="AF76" s="5">
        <f>SUM($AE72:AF72)</f>
        <v>1974.9206349999999</v>
      </c>
      <c r="AG76" s="5">
        <f>SUM($AE72:AG72)</f>
        <v>3059.283152</v>
      </c>
      <c r="AH76" s="5">
        <f>SUM($AE72:AH72)</f>
        <v>4099.6150020000005</v>
      </c>
      <c r="AI76" s="5">
        <f>SUM($AE72:AI72)</f>
        <v>5220.5897180000002</v>
      </c>
      <c r="AJ76" s="5">
        <f>SUM($AE72:AJ72)</f>
        <v>6135.7937250000004</v>
      </c>
      <c r="AK76" s="5" t="e">
        <f>SUM($AE72:AK72)</f>
        <v>#N/A</v>
      </c>
      <c r="AL76" s="5" t="e">
        <f>SUM($AE72:AL72)</f>
        <v>#N/A</v>
      </c>
      <c r="AM76" s="5" t="e">
        <f>SUM($AE72:AM72)</f>
        <v>#N/A</v>
      </c>
      <c r="AN76" s="5" t="e">
        <f>SUM($AE72:AN72)</f>
        <v>#N/A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 t="e">
        <f t="shared" ref="AR76:BC76" si="22">IF((1-AE76/AE77)&gt;$B$11,AE76,#N/A)</f>
        <v>#N/A</v>
      </c>
      <c r="AS76" s="5" t="e">
        <f t="shared" si="22"/>
        <v>#N/A</v>
      </c>
      <c r="AT76" s="5" t="e">
        <f t="shared" si="22"/>
        <v>#N/A</v>
      </c>
      <c r="AU76" s="5" t="e">
        <f t="shared" si="22"/>
        <v>#N/A</v>
      </c>
      <c r="AV76" s="5" t="e">
        <f t="shared" si="22"/>
        <v>#N/A</v>
      </c>
      <c r="AW76" s="5">
        <f t="shared" si="22"/>
        <v>6135.7937250000004</v>
      </c>
      <c r="AX76" s="5" t="e">
        <f t="shared" si="22"/>
        <v>#N/A</v>
      </c>
      <c r="AY76" s="5" t="e">
        <f t="shared" si="22"/>
        <v>#N/A</v>
      </c>
      <c r="AZ76" s="5" t="e">
        <f t="shared" si="22"/>
        <v>#N/A</v>
      </c>
      <c r="BA76" s="5" t="e">
        <f t="shared" si="22"/>
        <v>#N/A</v>
      </c>
      <c r="BB76" s="5" t="e">
        <f t="shared" si="22"/>
        <v>#N/A</v>
      </c>
      <c r="BC76" s="5" t="e">
        <f t="shared" si="22"/>
        <v>#N/A</v>
      </c>
    </row>
    <row r="77" spans="1:55" ht="15.75" thickBot="1">
      <c r="A77" s="95" t="s">
        <v>50</v>
      </c>
      <c r="B77" s="95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AD77" s="5" t="str">
        <f t="shared" si="21"/>
        <v>FY1399 Targets</v>
      </c>
      <c r="AE77" s="5">
        <f t="shared" si="21"/>
        <v>1082.8716612395006</v>
      </c>
      <c r="AF77" s="5">
        <f>SUM($AE73:AF73)</f>
        <v>2165.7433224790011</v>
      </c>
      <c r="AG77" s="5">
        <f>SUM($AE73:AG73)</f>
        <v>3248.6149837185017</v>
      </c>
      <c r="AH77" s="5">
        <f>SUM($AE73:AH73)</f>
        <v>4460.0467508585825</v>
      </c>
      <c r="AI77" s="5">
        <f>SUM($AE73:AI73)</f>
        <v>5671.4785179986629</v>
      </c>
      <c r="AJ77" s="5">
        <f>SUM($AE73:AJ73)</f>
        <v>6882.9102851387433</v>
      </c>
      <c r="AK77" s="5">
        <f>SUM($AE73:AK73)</f>
        <v>8148.732866313685</v>
      </c>
      <c r="AL77" s="5">
        <f>SUM($AE73:AL73)</f>
        <v>9414.5554474886267</v>
      </c>
      <c r="AM77" s="5">
        <f>SUM($AE73:AM73)</f>
        <v>10680.378028663568</v>
      </c>
      <c r="AN77" s="5">
        <f>SUM($AE73:AN73)</f>
        <v>12064.87147682366</v>
      </c>
      <c r="AO77" s="5">
        <f>SUM($AE73:AO73)</f>
        <v>13449.364924983753</v>
      </c>
      <c r="AP77" s="5">
        <f>SUM($AE73:AP73)</f>
        <v>14833.858373143845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70" t="str">
        <f>FY1400_YTD_Actual!$A$1</f>
        <v>Actual</v>
      </c>
      <c r="AE79" s="5">
        <f>IF(INDEX(FY1400_YTD_Actual!B$3:B$20,MATCH($B$81,FY1400_YTD_Actual!$A$3:$A$20,0))=0,#N/A,INDEX(FY1400_YTD_Actual!B$3:B$20,MATCH($B$81,FY1400_YTD_Actual!$A$3:$A$20,0)))</f>
        <v>1164.2283010000001</v>
      </c>
      <c r="AF79" s="5">
        <f>IF(INDEX(FY1400_YTD_Actual!C$3:C$20,MATCH($B$81,FY1400_YTD_Actual!$A$3:$A$20,0))=0,#N/A,INDEX(FY1400_YTD_Actual!C$3:C$20,MATCH($B$81,FY1400_YTD_Actual!$A$3:$A$20,0)))</f>
        <v>720.25954300000001</v>
      </c>
      <c r="AG79" s="5">
        <f>IF(INDEX(FY1400_YTD_Actual!D$3:D$20,MATCH($B$81,FY1400_YTD_Actual!$A$3:$A$20,0))=0,#N/A,INDEX(FY1400_YTD_Actual!D$3:D$20,MATCH($B$81,FY1400_YTD_Actual!$A$3:$A$20,0)))</f>
        <v>1001.177501</v>
      </c>
      <c r="AH79" s="5">
        <f>IF(INDEX(FY1400_YTD_Actual!E$3:E$20,MATCH($B$81,FY1400_YTD_Actual!$A$3:$A$20,0))=0,#N/A,INDEX(FY1400_YTD_Actual!E$3:E$20,MATCH($B$81,FY1400_YTD_Actual!$A$3:$A$20,0)))</f>
        <v>872.99944400000004</v>
      </c>
      <c r="AI79" s="5">
        <f>IF(INDEX(FY1400_YTD_Actual!F$3:F$20,MATCH($B$81,FY1400_YTD_Actual!$A$3:$A$20,0))=0,#N/A,INDEX(FY1400_YTD_Actual!F$3:F$20,MATCH($B$81,FY1400_YTD_Actual!$A$3:$A$20,0)))</f>
        <v>630.35174400000005</v>
      </c>
      <c r="AJ79" s="5">
        <f>IF(INDEX(FY1400_YTD_Actual!G$3:G$20,MATCH($B$81,FY1400_YTD_Actual!$A$3:$A$20,0))=0,#N/A,INDEX(FY1400_YTD_Actual!G$3:G$20,MATCH($B$81,FY1400_YTD_Actual!$A$3:$A$20,0)))</f>
        <v>494.10631000000001</v>
      </c>
      <c r="AK79" s="5" t="e">
        <f>IF(INDEX(FY1400_YTD_Actual!H$3:H$20,MATCH($B$81,FY1400_YTD_Actual!$A$3:$A$20,0))=0,#N/A,INDEX(FY1400_YTD_Actual!H$3:H$20,MATCH($B$81,FY1400_YTD_Actual!$A$3:$A$20,0)))</f>
        <v>#N/A</v>
      </c>
      <c r="AL79" s="5" t="e">
        <f>IF(INDEX(FY1400_YTD_Actual!I$3:I$20,MATCH($B$81,FY1400_YTD_Actual!$A$3:$A$20,0))=0,#N/A,INDEX(FY1400_YTD_Actual!I$3:I$20,MATCH($B$81,FY1400_YTD_Actual!$A$3:$A$20,0)))</f>
        <v>#N/A</v>
      </c>
      <c r="AM79" s="5" t="e">
        <f>IF(INDEX(FY1400_YTD_Actual!J$3:J$20,MATCH($B$81,FY1400_YTD_Actual!$A$3:$A$20,0))=0,#N/A,INDEX(FY1400_YTD_Actual!J$3:J$20,MATCH($B$81,FY1400_YTD_Actual!$A$3:$A$20,0)))</f>
        <v>#N/A</v>
      </c>
      <c r="AN79" s="5" t="e">
        <f>IF(INDEX(FY1400_YTD_Actual!K$3:K$20,MATCH($B$81,FY1400_YTD_Actual!$A$3:$A$20,0))=0,#N/A,INDEX(FY1400_YTD_Actual!K$3:K$20,MATCH($B$81,FY1400_YTD_Actual!$A$3:$A$20,0)))</f>
        <v>#N/A</v>
      </c>
      <c r="AO79" s="5" t="e">
        <f>IF(INDEX(FY1400_YTD_Actual!L$3:L$20,MATCH($B$81,FY1400_YTD_Actual!$A$3:$A$20,0))=0,#N/A,INDEX(FY1400_YTD_Actual!L$3:L$20,MATCH($B$81,FY1400_YTD_Actual!$A$3:$A$20,0)))</f>
        <v>#N/A</v>
      </c>
      <c r="AP79" s="5" t="e">
        <f>IF(INDEX(FY1400_YTD_Actual!M$3:M$20,MATCH($B$81,FY1400_YTD_Actual!$A$3:$A$20,0))=0,#N/A,INDEX(FY1400_YTD_Actual!M$3:M$20,MATCH($B$81,FY1400_YTD_Actual!$A$3:$A$20,0)))</f>
        <v>#N/A</v>
      </c>
    </row>
    <row r="80" spans="1:55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1334.6926511980473</v>
      </c>
      <c r="AF80" s="5">
        <f>INDEX('Targets &amp; historical'!D$3:D$41,MATCH(Charts!$AC80,'Targets &amp; historical'!$A$3:$A$41,0))</f>
        <v>1334.6926511980473</v>
      </c>
      <c r="AG80" s="5">
        <f>INDEX('Targets &amp; historical'!E$3:E$41,MATCH(Charts!$AC80,'Targets &amp; historical'!$A$3:$A$41,0))</f>
        <v>1334.6926511980473</v>
      </c>
      <c r="AH80" s="5">
        <f>INDEX('Targets &amp; historical'!F$3:F$41,MATCH(Charts!$AC80,'Targets &amp; historical'!$A$3:$A$41,0))</f>
        <v>1493.1493129841167</v>
      </c>
      <c r="AI80" s="5">
        <f>INDEX('Targets &amp; historical'!G$3:G$41,MATCH(Charts!$AC80,'Targets &amp; historical'!$A$3:$A$41,0))</f>
        <v>1493.1493129841167</v>
      </c>
      <c r="AJ80" s="5">
        <f>INDEX('Targets &amp; historical'!H$3:H$41,MATCH(Charts!$AC80,'Targets &amp; historical'!$A$3:$A$41,0))</f>
        <v>1493.1493129841167</v>
      </c>
      <c r="AK80" s="5">
        <f>INDEX('Targets &amp; historical'!I$3:I$41,MATCH(Charts!$AC80,'Targets &amp; historical'!$A$3:$A$41,0))</f>
        <v>1560.1886698936078</v>
      </c>
      <c r="AL80" s="5">
        <f>INDEX('Targets &amp; historical'!J$3:J$41,MATCH(Charts!$AC80,'Targets &amp; historical'!$A$3:$A$41,0))</f>
        <v>1560.1886698936078</v>
      </c>
      <c r="AM80" s="5">
        <f>INDEX('Targets &amp; historical'!K$3:K$41,MATCH(Charts!$AC80,'Targets &amp; historical'!$A$3:$A$41,0))</f>
        <v>1560.1886698936078</v>
      </c>
      <c r="AN80" s="5">
        <f>INDEX('Targets &amp; historical'!L$3:L$41,MATCH(Charts!$AC80,'Targets &amp; historical'!$A$3:$A$41,0))</f>
        <v>1706.4563576961336</v>
      </c>
      <c r="AO80" s="5">
        <f>INDEX('Targets &amp; historical'!M$3:M$41,MATCH(Charts!$AC80,'Targets &amp; historical'!$A$3:$A$41,0))</f>
        <v>1706.4563576961336</v>
      </c>
      <c r="AP80" s="5">
        <f>INDEX('Targets &amp; historical'!N$3:N$41,MATCH(Charts!$AC80,'Targets &amp; historical'!$A$3:$A$41,0))</f>
        <v>1706.4563576961336</v>
      </c>
    </row>
    <row r="81" spans="1:55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70" t="s">
        <v>28</v>
      </c>
    </row>
    <row r="83" spans="1:55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1164.2283010000001</v>
      </c>
      <c r="AF83" s="5">
        <f>SUM($AE79:AF79)</f>
        <v>1884.4878440000002</v>
      </c>
      <c r="AG83" s="5">
        <f>SUM($AE79:AG79)</f>
        <v>2885.6653450000003</v>
      </c>
      <c r="AH83" s="5">
        <f>SUM($AE79:AH79)</f>
        <v>3758.6647890000004</v>
      </c>
      <c r="AI83" s="5">
        <f>SUM($AE79:AI79)</f>
        <v>4389.016533</v>
      </c>
      <c r="AJ83" s="5">
        <f>SUM($AE79:AJ79)</f>
        <v>4883.1228430000001</v>
      </c>
      <c r="AK83" s="5" t="e">
        <f>SUM($AE79:AK79)</f>
        <v>#N/A</v>
      </c>
      <c r="AL83" s="5" t="e">
        <f>SUM($AE79:AL79)</f>
        <v>#N/A</v>
      </c>
      <c r="AM83" s="5" t="e">
        <f>SUM($AE79:AM79)</f>
        <v>#N/A</v>
      </c>
      <c r="AN83" s="5" t="e">
        <f>SUM($AE79:AN79)</f>
        <v>#N/A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>
        <f t="shared" ref="AR83:BC83" si="25">IF((1-AE83/AE84)&gt;$B$11,AE83,#N/A)</f>
        <v>1164.2283010000001</v>
      </c>
      <c r="AS83" s="5">
        <f t="shared" si="25"/>
        <v>1884.4878440000002</v>
      </c>
      <c r="AT83" s="5">
        <f t="shared" si="25"/>
        <v>2885.6653450000003</v>
      </c>
      <c r="AU83" s="5">
        <f t="shared" si="25"/>
        <v>3758.6647890000004</v>
      </c>
      <c r="AV83" s="5">
        <f t="shared" si="25"/>
        <v>4389.016533</v>
      </c>
      <c r="AW83" s="5">
        <f t="shared" si="25"/>
        <v>4883.1228430000001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1334.6926511980473</v>
      </c>
      <c r="AF84" s="5">
        <f>SUM($AE80:AF80)</f>
        <v>2669.3853023960946</v>
      </c>
      <c r="AG84" s="5">
        <f>SUM($AE80:AG80)</f>
        <v>4004.0779535941419</v>
      </c>
      <c r="AH84" s="5">
        <f>SUM($AE80:AH80)</f>
        <v>5497.2272665782584</v>
      </c>
      <c r="AI84" s="5">
        <f>SUM($AE80:AI80)</f>
        <v>6990.3765795623749</v>
      </c>
      <c r="AJ84" s="5">
        <f>SUM($AE80:AJ80)</f>
        <v>8483.5258925464914</v>
      </c>
      <c r="AK84" s="5">
        <f>SUM($AE80:AK80)</f>
        <v>10043.714562440098</v>
      </c>
      <c r="AL84" s="5">
        <f>SUM($AE80:AL80)</f>
        <v>11603.903232333705</v>
      </c>
      <c r="AM84" s="5">
        <f>SUM($AE80:AM80)</f>
        <v>13164.091902227312</v>
      </c>
      <c r="AN84" s="5">
        <f>SUM($AE80:AN80)</f>
        <v>14870.548259923446</v>
      </c>
      <c r="AO84" s="5">
        <f>SUM($AE80:AO80)</f>
        <v>16577.004617619579</v>
      </c>
      <c r="AP84" s="5">
        <f>SUM($AE80:AP80)</f>
        <v>18283.460975315713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70" t="str">
        <f>FY1400_YTD_Actual!$A$1</f>
        <v>Actual</v>
      </c>
      <c r="AE86" s="5">
        <f>IF(INDEX(FY1400_YTD_Actual!B$3:B$20,MATCH($B$82,FY1400_YTD_Actual!$A$3:$A$20,0))=0,#N/A,INDEX(FY1400_YTD_Actual!B$3:B$20,MATCH($B$82,FY1400_YTD_Actual!$A$3:$A$20,0)))</f>
        <v>6423.4476343940069</v>
      </c>
      <c r="AF86" s="5">
        <f>IF(INDEX(FY1400_YTD_Actual!C$3:C$20,MATCH($B$82,FY1400_YTD_Actual!$A$3:$A$20,0))=0,#N/A,INDEX(FY1400_YTD_Actual!C$3:C$20,MATCH($B$82,FY1400_YTD_Actual!$A$3:$A$20,0)))</f>
        <v>5292.0108626429292</v>
      </c>
      <c r="AG86" s="5">
        <f>IF(INDEX(FY1400_YTD_Actual!D$3:D$20,MATCH($B$82,FY1400_YTD_Actual!$A$3:$A$20,0))=0,#N/A,INDEX(FY1400_YTD_Actual!D$3:D$20,MATCH($B$82,FY1400_YTD_Actual!$A$3:$A$20,0)))</f>
        <v>8100.7315597029028</v>
      </c>
      <c r="AH86" s="5">
        <f>IF(INDEX(FY1400_YTD_Actual!E$3:E$20,MATCH($B$82,FY1400_YTD_Actual!$A$3:$A$20,0))=0,#N/A,INDEX(FY1400_YTD_Actual!E$3:E$20,MATCH($B$82,FY1400_YTD_Actual!$A$3:$A$20,0)))</f>
        <v>7526.2884743353416</v>
      </c>
      <c r="AI86" s="5">
        <f>IF(INDEX(FY1400_YTD_Actual!F$3:F$20,MATCH($B$82,FY1400_YTD_Actual!$A$3:$A$20,0))=0,#N/A,INDEX(FY1400_YTD_Actual!F$3:F$20,MATCH($B$82,FY1400_YTD_Actual!$A$3:$A$20,0)))</f>
        <v>5618.7595021808838</v>
      </c>
      <c r="AJ86" s="5">
        <f>IF(INDEX(FY1400_YTD_Actual!G$3:G$20,MATCH($B$82,FY1400_YTD_Actual!$A$3:$A$20,0))=0,#N/A,INDEX(FY1400_YTD_Actual!G$3:G$20,MATCH($B$82,FY1400_YTD_Actual!$A$3:$A$20,0)))</f>
        <v>3965.8834729975047</v>
      </c>
      <c r="AK86" s="5" t="e">
        <f>IF(INDEX(FY1400_YTD_Actual!H$3:H$20,MATCH($B$82,FY1400_YTD_Actual!$A$3:$A$20,0))=0,#N/A,INDEX(FY1400_YTD_Actual!H$3:H$20,MATCH($B$82,FY1400_YTD_Actual!$A$3:$A$20,0)))</f>
        <v>#N/A</v>
      </c>
      <c r="AL86" s="5" t="e">
        <f>IF(INDEX(FY1400_YTD_Actual!I$3:I$20,MATCH($B$82,FY1400_YTD_Actual!$A$3:$A$20,0))=0,#N/A,INDEX(FY1400_YTD_Actual!I$3:I$20,MATCH($B$82,FY1400_YTD_Actual!$A$3:$A$20,0)))</f>
        <v>#N/A</v>
      </c>
      <c r="AM86" s="5" t="e">
        <f>IF(INDEX(FY1400_YTD_Actual!J$3:J$20,MATCH($B$82,FY1400_YTD_Actual!$A$3:$A$20,0))=0,#N/A,INDEX(FY1400_YTD_Actual!J$3:J$20,MATCH($B$82,FY1400_YTD_Actual!$A$3:$A$20,0)))</f>
        <v>#N/A</v>
      </c>
      <c r="AN86" s="5" t="e">
        <f>IF(INDEX(FY1400_YTD_Actual!K$3:K$20,MATCH($B$82,FY1400_YTD_Actual!$A$3:$A$20,0))=0,#N/A,INDEX(FY1400_YTD_Actual!K$3:K$20,MATCH($B$82,FY1400_YTD_Actual!$A$3:$A$20,0)))</f>
        <v>#N/A</v>
      </c>
      <c r="AO86" s="5" t="e">
        <f>IF(INDEX(FY1400_YTD_Actual!L$3:L$20,MATCH($B$82,FY1400_YTD_Actual!$A$3:$A$20,0))=0,#N/A,INDEX(FY1400_YTD_Actual!L$3:L$20,MATCH($B$82,FY1400_YTD_Actual!$A$3:$A$20,0)))</f>
        <v>#N/A</v>
      </c>
      <c r="AP86" s="5" t="e">
        <f>IF(INDEX(FY1400_YTD_Actual!M$3:M$20,MATCH($B$82,FY1400_YTD_Actual!$A$3:$A$20,0))=0,#N/A,INDEX(FY1400_YTD_Actual!M$3:M$20,MATCH($B$82,FY1400_YTD_Actual!$A$3:$A$20,0)))</f>
        <v>#N/A</v>
      </c>
    </row>
    <row r="87" spans="1:55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7010.1900002014791</v>
      </c>
      <c r="AF87" s="5">
        <f>INDEX('Targets &amp; historical'!D$3:D$41,MATCH(Charts!$AC87,'Targets &amp; historical'!$A$3:$A$41,0))</f>
        <v>7010.1900002014791</v>
      </c>
      <c r="AG87" s="5">
        <f>INDEX('Targets &amp; historical'!E$3:E$41,MATCH(Charts!$AC87,'Targets &amp; historical'!$A$3:$A$41,0))</f>
        <v>7010.1900002014791</v>
      </c>
      <c r="AH87" s="5">
        <f>INDEX('Targets &amp; historical'!F$3:F$41,MATCH(Charts!$AC87,'Targets &amp; historical'!$A$3:$A$41,0))</f>
        <v>7842.4500002253999</v>
      </c>
      <c r="AI87" s="5">
        <f>INDEX('Targets &amp; historical'!G$3:G$41,MATCH(Charts!$AC87,'Targets &amp; historical'!$A$3:$A$41,0))</f>
        <v>7842.4500002253999</v>
      </c>
      <c r="AJ87" s="5">
        <f>INDEX('Targets &amp; historical'!H$3:H$41,MATCH(Charts!$AC87,'Targets &amp; historical'!$A$3:$A$41,0))</f>
        <v>7842.4500002253999</v>
      </c>
      <c r="AK87" s="5">
        <f>INDEX('Targets &amp; historical'!I$3:I$41,MATCH(Charts!$AC87,'Targets &amp; historical'!$A$3:$A$41,0))</f>
        <v>8194.5600002355204</v>
      </c>
      <c r="AL87" s="5">
        <f>INDEX('Targets &amp; historical'!J$3:J$41,MATCH(Charts!$AC87,'Targets &amp; historical'!$A$3:$A$41,0))</f>
        <v>8194.5600002355204</v>
      </c>
      <c r="AM87" s="5">
        <f>INDEX('Targets &amp; historical'!K$3:K$41,MATCH(Charts!$AC87,'Targets &amp; historical'!$A$3:$A$41,0))</f>
        <v>8194.5600002355204</v>
      </c>
      <c r="AN87" s="5">
        <f>INDEX('Targets &amp; historical'!L$3:L$41,MATCH(Charts!$AC87,'Targets &amp; historical'!$A$3:$A$41,0))</f>
        <v>8962.8000002575991</v>
      </c>
      <c r="AO87" s="5">
        <f>INDEX('Targets &amp; historical'!M$3:M$41,MATCH(Charts!$AC87,'Targets &amp; historical'!$A$3:$A$41,0))</f>
        <v>8962.8000002575991</v>
      </c>
      <c r="AP87" s="5">
        <f>INDEX('Targets &amp; historical'!N$3:N$41,MATCH(Charts!$AC87,'Targets &amp; historical'!$A$3:$A$41,0))</f>
        <v>8962.8000002575991</v>
      </c>
    </row>
    <row r="88" spans="1:55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70" t="s">
        <v>28</v>
      </c>
    </row>
    <row r="90" spans="1:5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6423.4476343940069</v>
      </c>
      <c r="AF90" s="5">
        <f>SUM($AE86:AF86)</f>
        <v>11715.458497036936</v>
      </c>
      <c r="AG90" s="5">
        <f>SUM($AE86:AG86)</f>
        <v>19816.190056739841</v>
      </c>
      <c r="AH90" s="5">
        <f>SUM($AE86:AH86)</f>
        <v>27342.478531075183</v>
      </c>
      <c r="AI90" s="5">
        <f>SUM($AE86:AI86)</f>
        <v>32961.238033256064</v>
      </c>
      <c r="AJ90" s="5">
        <f>SUM($AE86:AJ86)</f>
        <v>36927.12150625357</v>
      </c>
      <c r="AK90" s="5" t="e">
        <f>SUM($AE86:AK86)</f>
        <v>#N/A</v>
      </c>
      <c r="AL90" s="5" t="e">
        <f>SUM($AE86:AL86)</f>
        <v>#N/A</v>
      </c>
      <c r="AM90" s="5" t="e">
        <f>SUM($AE86:AM86)</f>
        <v>#N/A</v>
      </c>
      <c r="AN90" s="5" t="e">
        <f>SUM($AE86:AN86)</f>
        <v>#N/A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 t="e">
        <f t="shared" ref="AR90:BC90" si="28">IF((1-AE90/AE91)&gt;$B$11,AE90,#N/A)</f>
        <v>#N/A</v>
      </c>
      <c r="AS90" s="5">
        <f t="shared" si="28"/>
        <v>11715.458497036936</v>
      </c>
      <c r="AT90" s="5" t="e">
        <f t="shared" si="28"/>
        <v>#N/A</v>
      </c>
      <c r="AU90" s="5" t="e">
        <f t="shared" si="28"/>
        <v>#N/A</v>
      </c>
      <c r="AV90" s="5">
        <f t="shared" si="28"/>
        <v>32961.238033256064</v>
      </c>
      <c r="AW90" s="5">
        <f t="shared" si="28"/>
        <v>36927.12150625357</v>
      </c>
      <c r="AX90" s="5" t="e">
        <f t="shared" si="28"/>
        <v>#N/A</v>
      </c>
      <c r="AY90" s="5" t="e">
        <f t="shared" si="28"/>
        <v>#N/A</v>
      </c>
      <c r="AZ90" s="5" t="e">
        <f t="shared" si="28"/>
        <v>#N/A</v>
      </c>
      <c r="BA90" s="5" t="e">
        <f t="shared" si="28"/>
        <v>#N/A</v>
      </c>
      <c r="BB90" s="5" t="e">
        <f t="shared" si="28"/>
        <v>#N/A</v>
      </c>
      <c r="BC90" s="5" t="e">
        <f t="shared" si="28"/>
        <v>#N/A</v>
      </c>
    </row>
    <row r="91" spans="1:5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7010.1900002014791</v>
      </c>
      <c r="AF91" s="5">
        <f>SUM($AE87:AF87)</f>
        <v>14020.380000402958</v>
      </c>
      <c r="AG91" s="5">
        <f>SUM($AE87:AG87)</f>
        <v>21030.570000604435</v>
      </c>
      <c r="AH91" s="5">
        <f>SUM($AE87:AH87)</f>
        <v>28873.020000829834</v>
      </c>
      <c r="AI91" s="5">
        <f>SUM($AE87:AI87)</f>
        <v>36715.470001055233</v>
      </c>
      <c r="AJ91" s="5">
        <f>SUM($AE87:AJ87)</f>
        <v>44557.920001280632</v>
      </c>
      <c r="AK91" s="5">
        <f>SUM($AE87:AK87)</f>
        <v>52752.480001516153</v>
      </c>
      <c r="AL91" s="5">
        <f>SUM($AE87:AL87)</f>
        <v>60947.040001751673</v>
      </c>
      <c r="AM91" s="5">
        <f>SUM($AE87:AM87)</f>
        <v>69141.600001987186</v>
      </c>
      <c r="AN91" s="5">
        <f>SUM($AE87:AN87)</f>
        <v>78104.400002244787</v>
      </c>
      <c r="AO91" s="5">
        <f>SUM($AE87:AO87)</f>
        <v>87067.200002502388</v>
      </c>
      <c r="AP91" s="5">
        <f>SUM($AE87:AP87)</f>
        <v>96030.000002759989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70" t="str">
        <f>FY1400_YTD_Actual!$A$1</f>
        <v>Actual</v>
      </c>
      <c r="AE93" s="5">
        <f>IF(INDEX(FY1400_YTD_Actual!B$3:B$20,MATCH($B$83,FY1400_YTD_Actual!$A$3:$A$20,0))=0,#N/A,INDEX(FY1400_YTD_Actual!B$3:B$20,MATCH($B$83,FY1400_YTD_Actual!$A$3:$A$20,0)))</f>
        <v>2846.1292184700001</v>
      </c>
      <c r="AF93" s="5">
        <f>IF(INDEX(FY1400_YTD_Actual!C$3:C$20,MATCH($B$83,FY1400_YTD_Actual!$A$3:$A$20,0))=0,#N/A,INDEX(FY1400_YTD_Actual!C$3:C$20,MATCH($B$83,FY1400_YTD_Actual!$A$3:$A$20,0)))</f>
        <v>1229.5189778700001</v>
      </c>
      <c r="AG93" s="5">
        <f>IF(INDEX(FY1400_YTD_Actual!D$3:D$20,MATCH($B$83,FY1400_YTD_Actual!$A$3:$A$20,0))=0,#N/A,INDEX(FY1400_YTD_Actual!D$3:D$20,MATCH($B$83,FY1400_YTD_Actual!$A$3:$A$20,0)))</f>
        <v>2336.86485253</v>
      </c>
      <c r="AH93" s="5">
        <f>IF(INDEX(FY1400_YTD_Actual!E$3:E$20,MATCH($B$83,FY1400_YTD_Actual!$A$3:$A$20,0))=0,#N/A,INDEX(FY1400_YTD_Actual!E$3:E$20,MATCH($B$83,FY1400_YTD_Actual!$A$3:$A$20,0)))</f>
        <v>2524.8155632100002</v>
      </c>
      <c r="AI93" s="5">
        <f>IF(INDEX(FY1400_YTD_Actual!F$3:F$20,MATCH($B$83,FY1400_YTD_Actual!$A$3:$A$20,0))=0,#N/A,INDEX(FY1400_YTD_Actual!F$3:F$20,MATCH($B$83,FY1400_YTD_Actual!$A$3:$A$20,0)))</f>
        <v>974.26490804000002</v>
      </c>
      <c r="AJ93" s="5">
        <f>IF(INDEX(FY1400_YTD_Actual!G$3:G$20,MATCH($B$83,FY1400_YTD_Actual!$A$3:$A$20,0))=0,#N/A,INDEX(FY1400_YTD_Actual!G$3:G$20,MATCH($B$83,FY1400_YTD_Actual!$A$3:$A$20,0)))</f>
        <v>1151.99754332</v>
      </c>
      <c r="AK93" s="5" t="e">
        <f>IF(INDEX(FY1400_YTD_Actual!H$3:H$20,MATCH($B$83,FY1400_YTD_Actual!$A$3:$A$20,0))=0,#N/A,INDEX(FY1400_YTD_Actual!H$3:H$20,MATCH($B$83,FY1400_YTD_Actual!$A$3:$A$20,0)))</f>
        <v>#N/A</v>
      </c>
      <c r="AL93" s="5" t="e">
        <f>IF(INDEX(FY1400_YTD_Actual!I$3:I$20,MATCH($B$83,FY1400_YTD_Actual!$A$3:$A$20,0))=0,#N/A,INDEX(FY1400_YTD_Actual!I$3:I$20,MATCH($B$83,FY1400_YTD_Actual!$A$3:$A$20,0)))</f>
        <v>#N/A</v>
      </c>
      <c r="AM93" s="5" t="e">
        <f>IF(INDEX(FY1400_YTD_Actual!J$3:J$20,MATCH($B$83,FY1400_YTD_Actual!$A$3:$A$20,0))=0,#N/A,INDEX(FY1400_YTD_Actual!J$3:J$20,MATCH($B$83,FY1400_YTD_Actual!$A$3:$A$20,0)))</f>
        <v>#N/A</v>
      </c>
      <c r="AN93" s="5" t="e">
        <f>IF(INDEX(FY1400_YTD_Actual!K$3:K$20,MATCH($B$83,FY1400_YTD_Actual!$A$3:$A$20,0))=0,#N/A,INDEX(FY1400_YTD_Actual!K$3:K$20,MATCH($B$83,FY1400_YTD_Actual!$A$3:$A$20,0)))</f>
        <v>#N/A</v>
      </c>
      <c r="AO93" s="5" t="e">
        <f>IF(INDEX(FY1400_YTD_Actual!L$3:L$20,MATCH($B$83,FY1400_YTD_Actual!$A$3:$A$20,0))=0,#N/A,INDEX(FY1400_YTD_Actual!L$3:L$20,MATCH($B$83,FY1400_YTD_Actual!$A$3:$A$20,0)))</f>
        <v>#N/A</v>
      </c>
      <c r="AP93" s="5" t="e">
        <f>IF(INDEX(FY1400_YTD_Actual!M$3:M$20,MATCH($B$83,FY1400_YTD_Actual!$A$3:$A$20,0))=0,#N/A,INDEX(FY1400_YTD_Actual!M$3:M$20,MATCH($B$83,FY1400_YTD_Actual!$A$3:$A$20,0)))</f>
        <v>#N/A</v>
      </c>
    </row>
    <row r="94" spans="1:5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1832.3000000029199</v>
      </c>
      <c r="AF94" s="5">
        <f>INDEX('Targets &amp; historical'!D$3:D$41,MATCH(Charts!$AC94,'Targets &amp; historical'!$A$3:$A$41,0))</f>
        <v>1832.3000000029199</v>
      </c>
      <c r="AG94" s="5">
        <f>INDEX('Targets &amp; historical'!E$3:E$41,MATCH(Charts!$AC94,'Targets &amp; historical'!$A$3:$A$41,0))</f>
        <v>1832.3000000029199</v>
      </c>
      <c r="AH94" s="5">
        <f>INDEX('Targets &amp; historical'!F$3:F$41,MATCH(Charts!$AC94,'Targets &amp; historical'!$A$3:$A$41,0))</f>
        <v>2049.8333333365999</v>
      </c>
      <c r="AI94" s="5">
        <f>INDEX('Targets &amp; historical'!G$3:G$41,MATCH(Charts!$AC94,'Targets &amp; historical'!$A$3:$A$41,0))</f>
        <v>2049.8333333365999</v>
      </c>
      <c r="AJ94" s="5">
        <f>INDEX('Targets &amp; historical'!H$3:H$41,MATCH(Charts!$AC94,'Targets &amp; historical'!$A$3:$A$41,0))</f>
        <v>2049.8333333365999</v>
      </c>
      <c r="AK94" s="5">
        <f>INDEX('Targets &amp; historical'!I$3:I$41,MATCH(Charts!$AC94,'Targets &amp; historical'!$A$3:$A$41,0))</f>
        <v>2141.8666666700801</v>
      </c>
      <c r="AL94" s="5">
        <f>INDEX('Targets &amp; historical'!J$3:J$41,MATCH(Charts!$AC94,'Targets &amp; historical'!$A$3:$A$41,0))</f>
        <v>2141.8666666700801</v>
      </c>
      <c r="AM94" s="5">
        <f>INDEX('Targets &amp; historical'!K$3:K$41,MATCH(Charts!$AC94,'Targets &amp; historical'!$A$3:$A$41,0))</f>
        <v>2141.8666666700801</v>
      </c>
      <c r="AN94" s="5">
        <f>INDEX('Targets &amp; historical'!L$3:L$41,MATCH(Charts!$AC94,'Targets &amp; historical'!$A$3:$A$41,0))</f>
        <v>2342.6666666704</v>
      </c>
      <c r="AO94" s="5">
        <f>INDEX('Targets &amp; historical'!M$3:M$41,MATCH(Charts!$AC94,'Targets &amp; historical'!$A$3:$A$41,0))</f>
        <v>2342.6666666704</v>
      </c>
      <c r="AP94" s="5">
        <f>INDEX('Targets &amp; historical'!N$3:N$41,MATCH(Charts!$AC94,'Targets &amp; historical'!$A$3:$A$41,0))</f>
        <v>2342.6666666704</v>
      </c>
    </row>
    <row r="95" spans="1:5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70" t="s">
        <v>28</v>
      </c>
    </row>
    <row r="97" spans="4:55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2846.1292184700001</v>
      </c>
      <c r="AF97" s="5">
        <f>SUM($AE93:AF93)</f>
        <v>4075.6481963400001</v>
      </c>
      <c r="AG97" s="5">
        <f>SUM($AE93:AG93)</f>
        <v>6412.5130488699997</v>
      </c>
      <c r="AH97" s="5">
        <f>SUM($AE93:AH93)</f>
        <v>8937.3286120800003</v>
      </c>
      <c r="AI97" s="5">
        <f>SUM($AE93:AI93)</f>
        <v>9911.5935201200009</v>
      </c>
      <c r="AJ97" s="5">
        <f>SUM($AE93:AJ93)</f>
        <v>11063.591063440001</v>
      </c>
      <c r="AK97" s="5" t="e">
        <f>SUM($AE93:AK93)</f>
        <v>#N/A</v>
      </c>
      <c r="AL97" s="5" t="e">
        <f>SUM($AE93:AL93)</f>
        <v>#N/A</v>
      </c>
      <c r="AM97" s="5" t="e">
        <f>SUM($AE93:AM93)</f>
        <v>#N/A</v>
      </c>
      <c r="AN97" s="5" t="e">
        <f>SUM($AE93:AN93)</f>
        <v>#N/A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 t="e">
        <f t="shared" ref="AR97:BC97" si="30">IF((1-AE97/AE98)&gt;$B$11,AE97,#N/A)</f>
        <v>#N/A</v>
      </c>
      <c r="AS97" s="5" t="e">
        <f t="shared" si="30"/>
        <v>#N/A</v>
      </c>
      <c r="AT97" s="5" t="e">
        <f t="shared" si="30"/>
        <v>#N/A</v>
      </c>
      <c r="AU97" s="5" t="e">
        <f t="shared" si="30"/>
        <v>#N/A</v>
      </c>
      <c r="AV97" s="5" t="e">
        <f t="shared" si="30"/>
        <v>#N/A</v>
      </c>
      <c r="AW97" s="5" t="e">
        <f t="shared" si="30"/>
        <v>#N/A</v>
      </c>
      <c r="AX97" s="5" t="e">
        <f t="shared" si="30"/>
        <v>#N/A</v>
      </c>
      <c r="AY97" s="5" t="e">
        <f t="shared" si="30"/>
        <v>#N/A</v>
      </c>
      <c r="AZ97" s="5" t="e">
        <f t="shared" si="30"/>
        <v>#N/A</v>
      </c>
      <c r="BA97" s="5" t="e">
        <f t="shared" si="30"/>
        <v>#N/A</v>
      </c>
      <c r="BB97" s="5" t="e">
        <f t="shared" si="30"/>
        <v>#N/A</v>
      </c>
      <c r="BC97" s="5" t="e">
        <f t="shared" si="30"/>
        <v>#N/A</v>
      </c>
    </row>
    <row r="98" spans="4:5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1832.3000000029199</v>
      </c>
      <c r="AF98" s="5">
        <f>SUM($AE94:AF94)</f>
        <v>3664.6000000058398</v>
      </c>
      <c r="AG98" s="5">
        <f>SUM($AE94:AG94)</f>
        <v>5496.9000000087599</v>
      </c>
      <c r="AH98" s="5">
        <f>SUM($AE94:AH94)</f>
        <v>7546.7333333453598</v>
      </c>
      <c r="AI98" s="5">
        <f>SUM($AE94:AI94)</f>
        <v>9596.5666666819598</v>
      </c>
      <c r="AJ98" s="5">
        <f>SUM($AE94:AJ94)</f>
        <v>11646.400000018559</v>
      </c>
      <c r="AK98" s="5">
        <f>SUM($AE94:AK94)</f>
        <v>13788.26666668864</v>
      </c>
      <c r="AL98" s="5">
        <f>SUM($AE94:AL94)</f>
        <v>15930.133333358721</v>
      </c>
      <c r="AM98" s="5">
        <f>SUM($AE94:AM94)</f>
        <v>18072.000000028802</v>
      </c>
      <c r="AN98" s="5">
        <f>SUM($AE94:AN94)</f>
        <v>20414.666666699202</v>
      </c>
      <c r="AO98" s="5">
        <f>SUM($AE94:AO94)</f>
        <v>22757.333333369603</v>
      </c>
      <c r="AP98" s="5">
        <f>SUM($AE94:AP94)</f>
        <v>25100.000000040003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70" t="str">
        <f>FY1400_YTD_Actual!$A$1</f>
        <v>Actual</v>
      </c>
      <c r="AE100" s="5">
        <f>IF(INDEX(FY1400_YTD_Actual!B$3:B$20,MATCH($B$84,FY1400_YTD_Actual!$A$3:$A$20,0))=0,#N/A,INDEX(FY1400_YTD_Actual!B$3:B$20,MATCH($B$84,FY1400_YTD_Actual!$A$3:$A$20,0)))</f>
        <v>882.63762392000001</v>
      </c>
      <c r="AF100" s="5">
        <f>IF(INDEX(FY1400_YTD_Actual!C$3:C$20,MATCH($B$84,FY1400_YTD_Actual!$A$3:$A$20,0))=0,#N/A,INDEX(FY1400_YTD_Actual!C$3:C$20,MATCH($B$84,FY1400_YTD_Actual!$A$3:$A$20,0)))</f>
        <v>832.01670394999996</v>
      </c>
      <c r="AG100" s="5">
        <f>IF(INDEX(FY1400_YTD_Actual!D$3:D$20,MATCH($B$84,FY1400_YTD_Actual!$A$3:$A$20,0))=0,#N/A,INDEX(FY1400_YTD_Actual!D$3:D$20,MATCH($B$84,FY1400_YTD_Actual!$A$3:$A$20,0)))</f>
        <v>1403.6952783199999</v>
      </c>
      <c r="AH100" s="5">
        <f>IF(INDEX(FY1400_YTD_Actual!E$3:E$20,MATCH($B$84,FY1400_YTD_Actual!$A$3:$A$20,0))=0,#N/A,INDEX(FY1400_YTD_Actual!E$3:E$20,MATCH($B$84,FY1400_YTD_Actual!$A$3:$A$20,0)))</f>
        <v>1344.5206931299999</v>
      </c>
      <c r="AI100" s="5">
        <f>IF(INDEX(FY1400_YTD_Actual!F$3:F$20,MATCH($B$84,FY1400_YTD_Actual!$A$3:$A$20,0))=0,#N/A,INDEX(FY1400_YTD_Actual!F$3:F$20,MATCH($B$84,FY1400_YTD_Actual!$A$3:$A$20,0)))</f>
        <v>1381.0507486700001</v>
      </c>
      <c r="AJ100" s="5">
        <f>IF(INDEX(FY1400_YTD_Actual!G$3:G$20,MATCH($B$84,FY1400_YTD_Actual!$A$3:$A$20,0))=0,#N/A,INDEX(FY1400_YTD_Actual!G$3:G$20,MATCH($B$84,FY1400_YTD_Actual!$A$3:$A$20,0)))</f>
        <v>699.77626665000003</v>
      </c>
      <c r="AK100" s="5" t="e">
        <f>IF(INDEX(FY1400_YTD_Actual!H$3:H$20,MATCH($B$84,FY1400_YTD_Actual!$A$3:$A$20,0))=0,#N/A,INDEX(FY1400_YTD_Actual!H$3:H$20,MATCH($B$84,FY1400_YTD_Actual!$A$3:$A$20,0)))</f>
        <v>#N/A</v>
      </c>
      <c r="AL100" s="5" t="e">
        <f>IF(INDEX(FY1400_YTD_Actual!I$3:I$20,MATCH($B$84,FY1400_YTD_Actual!$A$3:$A$20,0))=0,#N/A,INDEX(FY1400_YTD_Actual!I$3:I$20,MATCH($B$84,FY1400_YTD_Actual!$A$3:$A$20,0)))</f>
        <v>#N/A</v>
      </c>
      <c r="AM100" s="5" t="e">
        <f>IF(INDEX(FY1400_YTD_Actual!J$3:J$20,MATCH($B$84,FY1400_YTD_Actual!$A$3:$A$20,0))=0,#N/A,INDEX(FY1400_YTD_Actual!J$3:J$20,MATCH($B$84,FY1400_YTD_Actual!$A$3:$A$20,0)))</f>
        <v>#N/A</v>
      </c>
      <c r="AN100" s="5" t="e">
        <f>IF(INDEX(FY1400_YTD_Actual!K$3:K$20,MATCH($B$84,FY1400_YTD_Actual!$A$3:$A$20,0))=0,#N/A,INDEX(FY1400_YTD_Actual!K$3:K$20,MATCH($B$84,FY1400_YTD_Actual!$A$3:$A$20,0)))</f>
        <v>#N/A</v>
      </c>
      <c r="AO100" s="5" t="e">
        <f>IF(INDEX(FY1400_YTD_Actual!L$3:L$20,MATCH($B$84,FY1400_YTD_Actual!$A$3:$A$20,0))=0,#N/A,INDEX(FY1400_YTD_Actual!L$3:L$20,MATCH($B$84,FY1400_YTD_Actual!$A$3:$A$20,0)))</f>
        <v>#N/A</v>
      </c>
      <c r="AP100" s="5" t="e">
        <f>IF(INDEX(FY1400_YTD_Actual!M$3:M$20,MATCH($B$84,FY1400_YTD_Actual!$A$3:$A$20,0))=0,#N/A,INDEX(FY1400_YTD_Actual!M$3:M$20,MATCH($B$84,FY1400_YTD_Actual!$A$3:$A$20,0)))</f>
        <v>#N/A</v>
      </c>
    </row>
    <row r="101" spans="4:5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1113.2499999970798</v>
      </c>
      <c r="AF101" s="5">
        <f>INDEX('Targets &amp; historical'!D$3:D$41,MATCH(Charts!$AC101,'Targets &amp; historical'!$A$3:$A$41,0))</f>
        <v>1113.2499999970798</v>
      </c>
      <c r="AG101" s="5">
        <f>INDEX('Targets &amp; historical'!E$3:E$41,MATCH(Charts!$AC101,'Targets &amp; historical'!$A$3:$A$41,0))</f>
        <v>1113.2499999970798</v>
      </c>
      <c r="AH101" s="5">
        <f>INDEX('Targets &amp; historical'!F$3:F$41,MATCH(Charts!$AC101,'Targets &amp; historical'!$A$3:$A$41,0))</f>
        <v>1245.4166666633998</v>
      </c>
      <c r="AI101" s="5">
        <f>INDEX('Targets &amp; historical'!G$3:G$41,MATCH(Charts!$AC101,'Targets &amp; historical'!$A$3:$A$41,0))</f>
        <v>1245.4166666633998</v>
      </c>
      <c r="AJ101" s="5">
        <f>INDEX('Targets &amp; historical'!H$3:H$41,MATCH(Charts!$AC101,'Targets &amp; historical'!$A$3:$A$41,0))</f>
        <v>1245.4166666633998</v>
      </c>
      <c r="AK101" s="5">
        <f>INDEX('Targets &amp; historical'!I$3:I$41,MATCH(Charts!$AC101,'Targets &amp; historical'!$A$3:$A$41,0))</f>
        <v>1301.3333333299199</v>
      </c>
      <c r="AL101" s="5">
        <f>INDEX('Targets &amp; historical'!J$3:J$41,MATCH(Charts!$AC101,'Targets &amp; historical'!$A$3:$A$41,0))</f>
        <v>1301.3333333299199</v>
      </c>
      <c r="AM101" s="5">
        <f>INDEX('Targets &amp; historical'!K$3:K$41,MATCH(Charts!$AC101,'Targets &amp; historical'!$A$3:$A$41,0))</f>
        <v>1301.3333333299199</v>
      </c>
      <c r="AN101" s="5">
        <f>INDEX('Targets &amp; historical'!L$3:L$41,MATCH(Charts!$AC101,'Targets &amp; historical'!$A$3:$A$41,0))</f>
        <v>1423.3333333295998</v>
      </c>
      <c r="AO101" s="5">
        <f>INDEX('Targets &amp; historical'!M$3:M$41,MATCH(Charts!$AC101,'Targets &amp; historical'!$A$3:$A$41,0))</f>
        <v>1423.3333333295998</v>
      </c>
      <c r="AP101" s="5">
        <f>INDEX('Targets &amp; historical'!N$3:N$41,MATCH(Charts!$AC101,'Targets &amp; historical'!$A$3:$A$41,0))</f>
        <v>1423.3333333295998</v>
      </c>
    </row>
    <row r="102" spans="4:55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70" t="s">
        <v>28</v>
      </c>
    </row>
    <row r="104" spans="4:5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882.63762392000001</v>
      </c>
      <c r="AF104" s="5">
        <f>SUM($AE100:AF100)</f>
        <v>1714.6543278700001</v>
      </c>
      <c r="AG104" s="5">
        <f>SUM($AE100:AG100)</f>
        <v>3118.34960619</v>
      </c>
      <c r="AH104" s="5">
        <f>SUM($AE100:AH100)</f>
        <v>4462.8702993200004</v>
      </c>
      <c r="AI104" s="5">
        <f>SUM($AE100:AI100)</f>
        <v>5843.9210479900003</v>
      </c>
      <c r="AJ104" s="5">
        <f>SUM($AE100:AJ100)</f>
        <v>6543.6973146400005</v>
      </c>
      <c r="AK104" s="5" t="e">
        <f>SUM($AE100:AK100)</f>
        <v>#N/A</v>
      </c>
      <c r="AL104" s="5" t="e">
        <f>SUM($AE100:AL100)</f>
        <v>#N/A</v>
      </c>
      <c r="AM104" s="5" t="e">
        <f>SUM($AE100:AM100)</f>
        <v>#N/A</v>
      </c>
      <c r="AN104" s="5" t="e">
        <f>SUM($AE100:AN100)</f>
        <v>#N/A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882.63762392000001</v>
      </c>
      <c r="AS104" s="5">
        <f t="shared" si="32"/>
        <v>1714.6543278700001</v>
      </c>
      <c r="AT104" s="5" t="e">
        <f t="shared" si="32"/>
        <v>#N/A</v>
      </c>
      <c r="AU104" s="5" t="e">
        <f t="shared" si="32"/>
        <v>#N/A</v>
      </c>
      <c r="AV104" s="5" t="e">
        <f t="shared" si="32"/>
        <v>#N/A</v>
      </c>
      <c r="AW104" s="5" t="e">
        <f t="shared" si="32"/>
        <v>#N/A</v>
      </c>
      <c r="AX104" s="5" t="e">
        <f t="shared" si="32"/>
        <v>#N/A</v>
      </c>
      <c r="AY104" s="5" t="e">
        <f t="shared" si="32"/>
        <v>#N/A</v>
      </c>
      <c r="AZ104" s="5" t="e">
        <f t="shared" si="32"/>
        <v>#N/A</v>
      </c>
      <c r="BA104" s="5" t="e">
        <f t="shared" si="32"/>
        <v>#N/A</v>
      </c>
      <c r="BB104" s="5" t="e">
        <f t="shared" si="32"/>
        <v>#N/A</v>
      </c>
      <c r="BC104" s="5" t="e">
        <f t="shared" si="32"/>
        <v>#N/A</v>
      </c>
    </row>
    <row r="105" spans="4:5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1113.2499999970798</v>
      </c>
      <c r="AF105" s="5">
        <f>SUM($AE101:AF101)</f>
        <v>2226.4999999941597</v>
      </c>
      <c r="AG105" s="5">
        <f>SUM($AE101:AG101)</f>
        <v>3339.7499999912397</v>
      </c>
      <c r="AH105" s="5">
        <f>SUM($AE101:AH101)</f>
        <v>4585.1666666546398</v>
      </c>
      <c r="AI105" s="5">
        <f>SUM($AE101:AI101)</f>
        <v>5830.5833333180399</v>
      </c>
      <c r="AJ105" s="5">
        <f>SUM($AE101:AJ101)</f>
        <v>7075.9999999814399</v>
      </c>
      <c r="AK105" s="5">
        <f>SUM($AE101:AK101)</f>
        <v>8377.3333333113605</v>
      </c>
      <c r="AL105" s="5">
        <f>SUM($AE101:AL101)</f>
        <v>9678.6666666412802</v>
      </c>
      <c r="AM105" s="5">
        <f>SUM($AE101:AM101)</f>
        <v>10979.9999999712</v>
      </c>
      <c r="AN105" s="5">
        <f>SUM($AE101:AN101)</f>
        <v>12403.333333300799</v>
      </c>
      <c r="AO105" s="5">
        <f>SUM($AE101:AO101)</f>
        <v>13826.666666630399</v>
      </c>
      <c r="AP105" s="5">
        <f>SUM($AE101:AP101)</f>
        <v>15249.999999959999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70" t="str">
        <f>FY1400_YTD_Actual!$A$1</f>
        <v>Actual</v>
      </c>
      <c r="AE107" s="5">
        <f>IF(INDEX(FY1400_YTD_Actual!B$3:B$20,MATCH($B$85,FY1400_YTD_Actual!$A$3:$A$20,0))=0,#N/A,INDEX(FY1400_YTD_Actual!B$3:B$20,MATCH($B$85,FY1400_YTD_Actual!$A$3:$A$20,0)))</f>
        <v>333.30452299000001</v>
      </c>
      <c r="AF107" s="5">
        <f>IF(INDEX(FY1400_YTD_Actual!C$3:C$20,MATCH($B$85,FY1400_YTD_Actual!$A$3:$A$20,0))=0,#N/A,INDEX(FY1400_YTD_Actual!C$3:C$20,MATCH($B$85,FY1400_YTD_Actual!$A$3:$A$20,0)))</f>
        <v>346.7081799</v>
      </c>
      <c r="AG107" s="5">
        <f>IF(INDEX(FY1400_YTD_Actual!D$3:D$20,MATCH($B$85,FY1400_YTD_Actual!$A$3:$A$20,0))=0,#N/A,INDEX(FY1400_YTD_Actual!D$3:D$20,MATCH($B$85,FY1400_YTD_Actual!$A$3:$A$20,0)))</f>
        <v>625.18801952000001</v>
      </c>
      <c r="AH107" s="5">
        <f>IF(INDEX(FY1400_YTD_Actual!E$3:E$20,MATCH($B$85,FY1400_YTD_Actual!$A$3:$A$20,0))=0,#N/A,INDEX(FY1400_YTD_Actual!E$3:E$20,MATCH($B$85,FY1400_YTD_Actual!$A$3:$A$20,0)))</f>
        <v>365.72402201</v>
      </c>
      <c r="AI107" s="5">
        <f>IF(INDEX(FY1400_YTD_Actual!F$3:F$20,MATCH($B$85,FY1400_YTD_Actual!$A$3:$A$20,0))=0,#N/A,INDEX(FY1400_YTD_Actual!F$3:F$20,MATCH($B$85,FY1400_YTD_Actual!$A$3:$A$20,0)))</f>
        <v>220.60419214000001</v>
      </c>
      <c r="AJ107" s="5">
        <f>IF(INDEX(FY1400_YTD_Actual!G$3:G$20,MATCH($B$85,FY1400_YTD_Actual!$A$3:$A$20,0))=0,#N/A,INDEX(FY1400_YTD_Actual!G$3:G$20,MATCH($B$85,FY1400_YTD_Actual!$A$3:$A$20,0)))</f>
        <v>180.48807930000001</v>
      </c>
      <c r="AK107" s="5" t="e">
        <f>IF(INDEX(FY1400_YTD_Actual!H$3:H$20,MATCH($B$85,FY1400_YTD_Actual!$A$3:$A$20,0))=0,#N/A,INDEX(FY1400_YTD_Actual!H$3:H$20,MATCH($B$85,FY1400_YTD_Actual!$A$3:$A$20,0)))</f>
        <v>#N/A</v>
      </c>
      <c r="AL107" s="5" t="e">
        <f>IF(INDEX(FY1400_YTD_Actual!I$3:I$20,MATCH($B$85,FY1400_YTD_Actual!$A$3:$A$20,0))=0,#N/A,INDEX(FY1400_YTD_Actual!I$3:I$20,MATCH($B$85,FY1400_YTD_Actual!$A$3:$A$20,0)))</f>
        <v>#N/A</v>
      </c>
      <c r="AM107" s="5" t="e">
        <f>IF(INDEX(FY1400_YTD_Actual!J$3:J$20,MATCH($B$85,FY1400_YTD_Actual!$A$3:$A$20,0))=0,#N/A,INDEX(FY1400_YTD_Actual!J$3:J$20,MATCH($B$85,FY1400_YTD_Actual!$A$3:$A$20,0)))</f>
        <v>#N/A</v>
      </c>
      <c r="AN107" s="5" t="e">
        <f>IF(INDEX(FY1400_YTD_Actual!K$3:K$20,MATCH($B$85,FY1400_YTD_Actual!$A$3:$A$20,0))=0,#N/A,INDEX(FY1400_YTD_Actual!K$3:K$20,MATCH($B$85,FY1400_YTD_Actual!$A$3:$A$20,0)))</f>
        <v>#N/A</v>
      </c>
      <c r="AO107" s="5" t="e">
        <f>IF(INDEX(FY1400_YTD_Actual!L$3:L$20,MATCH($B$85,FY1400_YTD_Actual!$A$3:$A$20,0))=0,#N/A,INDEX(FY1400_YTD_Actual!L$3:L$20,MATCH($B$85,FY1400_YTD_Actual!$A$3:$A$20,0)))</f>
        <v>#N/A</v>
      </c>
      <c r="AP107" s="5" t="e">
        <f>IF(INDEX(FY1400_YTD_Actual!M$3:M$20,MATCH($B$85,FY1400_YTD_Actual!$A$3:$A$20,0))=0,#N/A,INDEX(FY1400_YTD_Actual!M$3:M$20,MATCH($B$85,FY1400_YTD_Actual!$A$3:$A$20,0)))</f>
        <v>#N/A</v>
      </c>
    </row>
    <row r="108" spans="4:55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229.95000000000002</v>
      </c>
      <c r="AF108" s="5">
        <f>INDEX('Targets &amp; historical'!D$3:D$41,MATCH(Charts!$AC108,'Targets &amp; historical'!$A$3:$A$41,0))</f>
        <v>229.95000000000002</v>
      </c>
      <c r="AG108" s="5">
        <f>INDEX('Targets &amp; historical'!E$3:E$41,MATCH(Charts!$AC108,'Targets &amp; historical'!$A$3:$A$41,0))</f>
        <v>229.95000000000002</v>
      </c>
      <c r="AH108" s="5">
        <f>INDEX('Targets &amp; historical'!F$3:F$41,MATCH(Charts!$AC108,'Targets &amp; historical'!$A$3:$A$41,0))</f>
        <v>257.25</v>
      </c>
      <c r="AI108" s="5">
        <f>INDEX('Targets &amp; historical'!G$3:G$41,MATCH(Charts!$AC108,'Targets &amp; historical'!$A$3:$A$41,0))</f>
        <v>257.25</v>
      </c>
      <c r="AJ108" s="5">
        <f>INDEX('Targets &amp; historical'!H$3:H$41,MATCH(Charts!$AC108,'Targets &amp; historical'!$A$3:$A$41,0))</f>
        <v>257.25</v>
      </c>
      <c r="AK108" s="5">
        <f>INDEX('Targets &amp; historical'!I$3:I$41,MATCH(Charts!$AC108,'Targets &amp; historical'!$A$3:$A$41,0))</f>
        <v>268.8</v>
      </c>
      <c r="AL108" s="5">
        <f>INDEX('Targets &amp; historical'!J$3:J$41,MATCH(Charts!$AC108,'Targets &amp; historical'!$A$3:$A$41,0))</f>
        <v>268.8</v>
      </c>
      <c r="AM108" s="5">
        <f>INDEX('Targets &amp; historical'!K$3:K$41,MATCH(Charts!$AC108,'Targets &amp; historical'!$A$3:$A$41,0))</f>
        <v>268.8</v>
      </c>
      <c r="AN108" s="5">
        <f>INDEX('Targets &amp; historical'!L$3:L$41,MATCH(Charts!$AC108,'Targets &amp; historical'!$A$3:$A$41,0))</f>
        <v>294.00000000000006</v>
      </c>
      <c r="AO108" s="5">
        <f>INDEX('Targets &amp; historical'!M$3:M$41,MATCH(Charts!$AC108,'Targets &amp; historical'!$A$3:$A$41,0))</f>
        <v>294.00000000000006</v>
      </c>
      <c r="AP108" s="5">
        <f>INDEX('Targets &amp; historical'!N$3:N$41,MATCH(Charts!$AC108,'Targets &amp; historical'!$A$3:$A$41,0))</f>
        <v>294.00000000000006</v>
      </c>
    </row>
    <row r="109" spans="4:5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70" t="s">
        <v>28</v>
      </c>
    </row>
    <row r="111" spans="4:5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333.30452299000001</v>
      </c>
      <c r="AF111" s="5">
        <f>SUM($AE107:AF107)</f>
        <v>680.01270289000001</v>
      </c>
      <c r="AG111" s="5">
        <f>SUM($AE107:AG107)</f>
        <v>1305.20072241</v>
      </c>
      <c r="AH111" s="5">
        <f>SUM($AE107:AH107)</f>
        <v>1670.92474442</v>
      </c>
      <c r="AI111" s="5">
        <f>SUM($AE107:AI107)</f>
        <v>1891.5289365600001</v>
      </c>
      <c r="AJ111" s="5">
        <f>SUM($AE107:AJ107)</f>
        <v>2072.0170158600004</v>
      </c>
      <c r="AK111" s="5" t="e">
        <f>SUM($AE107:AK107)</f>
        <v>#N/A</v>
      </c>
      <c r="AL111" s="5" t="e">
        <f>SUM($AE107:AL107)</f>
        <v>#N/A</v>
      </c>
      <c r="AM111" s="5" t="e">
        <f>SUM($AE107:AM107)</f>
        <v>#N/A</v>
      </c>
      <c r="AN111" s="5" t="e">
        <f>SUM($AE107:AN107)</f>
        <v>#N/A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 t="e">
        <f t="shared" ref="AR111:BC111" si="34">IF((1-AE111/AE112)&gt;$B$11,AE111,#N/A)</f>
        <v>#N/A</v>
      </c>
      <c r="AS111" s="5" t="e">
        <f t="shared" si="34"/>
        <v>#N/A</v>
      </c>
      <c r="AT111" s="5" t="e">
        <f t="shared" si="34"/>
        <v>#N/A</v>
      </c>
      <c r="AU111" s="5" t="e">
        <f t="shared" si="34"/>
        <v>#N/A</v>
      </c>
      <c r="AV111" s="5" t="e">
        <f t="shared" si="34"/>
        <v>#N/A</v>
      </c>
      <c r="AW111" s="5" t="e">
        <f t="shared" si="34"/>
        <v>#N/A</v>
      </c>
      <c r="AX111" s="5" t="e">
        <f t="shared" si="34"/>
        <v>#N/A</v>
      </c>
      <c r="AY111" s="5" t="e">
        <f t="shared" si="34"/>
        <v>#N/A</v>
      </c>
      <c r="AZ111" s="5" t="e">
        <f t="shared" si="34"/>
        <v>#N/A</v>
      </c>
      <c r="BA111" s="5" t="e">
        <f t="shared" si="34"/>
        <v>#N/A</v>
      </c>
      <c r="BB111" s="5" t="e">
        <f t="shared" si="34"/>
        <v>#N/A</v>
      </c>
      <c r="BC111" s="5" t="e">
        <f t="shared" si="34"/>
        <v>#N/A</v>
      </c>
    </row>
    <row r="112" spans="4:55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229.95000000000002</v>
      </c>
      <c r="AF112" s="5">
        <f>SUM($AE108:AF108)</f>
        <v>459.90000000000003</v>
      </c>
      <c r="AG112" s="5">
        <f>SUM($AE108:AG108)</f>
        <v>689.85</v>
      </c>
      <c r="AH112" s="5">
        <f>SUM($AE108:AH108)</f>
        <v>947.1</v>
      </c>
      <c r="AI112" s="5">
        <f>SUM($AE108:AI108)</f>
        <v>1204.3499999999999</v>
      </c>
      <c r="AJ112" s="5">
        <f>SUM($AE108:AJ108)</f>
        <v>1461.6</v>
      </c>
      <c r="AK112" s="5">
        <f>SUM($AE108:AK108)</f>
        <v>1730.3999999999999</v>
      </c>
      <c r="AL112" s="5">
        <f>SUM($AE108:AL108)</f>
        <v>1999.1999999999998</v>
      </c>
      <c r="AM112" s="5">
        <f>SUM($AE108:AM108)</f>
        <v>2268</v>
      </c>
      <c r="AN112" s="5">
        <f>SUM($AE108:AN108)</f>
        <v>2562</v>
      </c>
      <c r="AO112" s="5">
        <f>SUM($AE108:AO108)</f>
        <v>2856</v>
      </c>
      <c r="AP112" s="5">
        <f>SUM($AE108:AP108)</f>
        <v>3150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>
      <c r="A143" s="3"/>
      <c r="B143" s="3"/>
      <c r="C143" s="5"/>
      <c r="U143" s="62"/>
      <c r="V143" s="62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 xr:uid="{00000000-0002-0000-0200-000000000000}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 xr:uid="{00000000-0002-0000-0200-000002000000}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 xr:uid="{00000000-0002-0000-0200-000003000000}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B115"/>
  <sheetViews>
    <sheetView zoomScale="106" zoomScaleNormal="106" workbookViewId="0">
      <selection activeCell="O22" sqref="O22"/>
    </sheetView>
  </sheetViews>
  <sheetFormatPr defaultColWidth="8.5703125" defaultRowHeight="15"/>
  <cols>
    <col min="1" max="1" width="4.5703125" style="3" customWidth="1"/>
    <col min="2" max="2" width="32.42578125" style="3" bestFit="1" customWidth="1"/>
    <col min="3" max="3" width="14.28515625" style="3" customWidth="1"/>
    <col min="4" max="6" width="10.85546875" style="3" bestFit="1" customWidth="1"/>
    <col min="7" max="7" width="12.7109375" style="3" bestFit="1" customWidth="1"/>
    <col min="8" max="14" width="10.85546875" style="3" bestFit="1" customWidth="1"/>
    <col min="15" max="15" width="12" style="3" bestFit="1" customWidth="1"/>
    <col min="16" max="16" width="8.5703125" style="3"/>
    <col min="17" max="17" width="8.5703125" style="2"/>
    <col min="18" max="21" width="10.28515625" style="2" bestFit="1" customWidth="1"/>
    <col min="22" max="22" width="10.42578125" style="2" bestFit="1" customWidth="1"/>
    <col min="23" max="23" width="8.7109375" style="2" bestFit="1" customWidth="1"/>
    <col min="24" max="28" width="9.28515625" style="2" bestFit="1" customWidth="1"/>
    <col min="29" max="16384" width="8.5703125" style="3"/>
  </cols>
  <sheetData>
    <row r="1" spans="1:22" ht="21">
      <c r="C1" s="101" t="s">
        <v>78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R1" s="2">
        <v>22</v>
      </c>
      <c r="S1" s="2">
        <v>23</v>
      </c>
      <c r="T1" s="2">
        <v>25</v>
      </c>
      <c r="U1" s="2">
        <v>30</v>
      </c>
    </row>
    <row r="2" spans="1:2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>
      <c r="A3" s="3" t="str">
        <f>$B$2&amp;B3</f>
        <v>FY1399 TargetsCustoms Department</v>
      </c>
      <c r="B3" s="26" t="str">
        <f>B94</f>
        <v>Customs Department</v>
      </c>
      <c r="C3" s="87">
        <f>SUM(C4:C9)</f>
        <v>5969.21</v>
      </c>
      <c r="D3" s="87">
        <f t="shared" ref="D3:E3" si="0">SUM(D4:D9)</f>
        <v>5969.21</v>
      </c>
      <c r="E3" s="87">
        <f t="shared" si="0"/>
        <v>5969.21</v>
      </c>
      <c r="F3" s="87">
        <f t="shared" ref="F3:N3" si="1">SUM(F4:F9)</f>
        <v>6677.8833333333332</v>
      </c>
      <c r="G3" s="87">
        <f t="shared" si="1"/>
        <v>6677.8833333333332</v>
      </c>
      <c r="H3" s="87">
        <f t="shared" si="1"/>
        <v>6677.8833333333332</v>
      </c>
      <c r="I3" s="87">
        <f t="shared" si="1"/>
        <v>6977.7066666666669</v>
      </c>
      <c r="J3" s="87">
        <f t="shared" si="1"/>
        <v>6977.7066666666669</v>
      </c>
      <c r="K3" s="87">
        <f t="shared" si="1"/>
        <v>6977.7066666666669</v>
      </c>
      <c r="L3" s="87">
        <f t="shared" si="1"/>
        <v>7631.8666666666677</v>
      </c>
      <c r="M3" s="87">
        <f t="shared" si="1"/>
        <v>7631.8666666666677</v>
      </c>
      <c r="N3" s="87">
        <f t="shared" si="1"/>
        <v>7631.8666666666677</v>
      </c>
      <c r="O3" s="87">
        <f t="shared" ref="O3:O15" si="2">SUM(C3:N3)</f>
        <v>81770</v>
      </c>
      <c r="R3" s="66">
        <f>$V3*R$1/100</f>
        <v>19937.825819999998</v>
      </c>
      <c r="S3" s="66">
        <f t="shared" ref="S3:U19" si="3">$V3*S$1/100</f>
        <v>20844.090630000002</v>
      </c>
      <c r="T3" s="66">
        <f t="shared" si="3"/>
        <v>22656.62025</v>
      </c>
      <c r="U3" s="66">
        <f t="shared" si="3"/>
        <v>27187.944300000003</v>
      </c>
      <c r="V3" s="66">
        <v>90626.481</v>
      </c>
    </row>
    <row r="4" spans="1:22">
      <c r="A4" s="3" t="str">
        <f t="shared" ref="A4:A19" si="4">$B$2&amp;B4</f>
        <v>FY1399 TargetsHerat Customs Office</v>
      </c>
      <c r="B4" s="29" t="str">
        <f t="shared" ref="B4:B18" si="5">B95</f>
        <v>Herat Customs Office</v>
      </c>
      <c r="C4" s="86">
        <v>1327.8597860987384</v>
      </c>
      <c r="D4" s="86">
        <v>1327.8597860987384</v>
      </c>
      <c r="E4" s="86">
        <v>1327.8597860987384</v>
      </c>
      <c r="F4" s="86">
        <v>1485.5052401561227</v>
      </c>
      <c r="G4" s="86">
        <v>1485.5052401561227</v>
      </c>
      <c r="H4" s="86">
        <v>1485.5052401561227</v>
      </c>
      <c r="I4" s="86">
        <v>1552.2013937957854</v>
      </c>
      <c r="J4" s="86">
        <v>1552.2013937957854</v>
      </c>
      <c r="K4" s="86">
        <v>1552.2013937957854</v>
      </c>
      <c r="L4" s="86">
        <v>1697.7202744641406</v>
      </c>
      <c r="M4" s="86">
        <v>1697.7202744641406</v>
      </c>
      <c r="N4" s="86">
        <v>1697.7202744641406</v>
      </c>
      <c r="O4" s="86">
        <f t="shared" si="2"/>
        <v>18189.860083544361</v>
      </c>
      <c r="R4" s="66">
        <f t="shared" ref="R4:R19" si="6">$V4*R$1/100</f>
        <v>4552.9158400000006</v>
      </c>
      <c r="S4" s="66">
        <f t="shared" si="3"/>
        <v>4759.8665600000004</v>
      </c>
      <c r="T4" s="66">
        <f t="shared" si="3"/>
        <v>5173.768</v>
      </c>
      <c r="U4" s="66">
        <f t="shared" si="3"/>
        <v>6208.5216</v>
      </c>
      <c r="V4" s="66">
        <v>20695.072</v>
      </c>
    </row>
    <row r="5" spans="1:22">
      <c r="A5" s="3" t="str">
        <f t="shared" si="4"/>
        <v>FY1399 TargetsNangarhar Customs Office</v>
      </c>
      <c r="B5" s="29" t="str">
        <f t="shared" si="5"/>
        <v>Nangarhar Customs Office</v>
      </c>
      <c r="C5" s="86">
        <v>1082.8716612395006</v>
      </c>
      <c r="D5" s="86">
        <v>1082.8716612395006</v>
      </c>
      <c r="E5" s="86">
        <v>1082.8716612395006</v>
      </c>
      <c r="F5" s="86">
        <v>1211.4317671400806</v>
      </c>
      <c r="G5" s="86">
        <v>1211.4317671400806</v>
      </c>
      <c r="H5" s="86">
        <v>1211.4317671400806</v>
      </c>
      <c r="I5" s="86">
        <v>1265.8225811749414</v>
      </c>
      <c r="J5" s="86">
        <v>1265.8225811749414</v>
      </c>
      <c r="K5" s="86">
        <v>1265.8225811749414</v>
      </c>
      <c r="L5" s="86">
        <v>1384.4934481600922</v>
      </c>
      <c r="M5" s="86">
        <v>1384.4934481600922</v>
      </c>
      <c r="N5" s="86">
        <v>1384.4934481600922</v>
      </c>
      <c r="O5" s="86">
        <f t="shared" si="2"/>
        <v>14833.858373143845</v>
      </c>
      <c r="R5" s="66">
        <f t="shared" si="6"/>
        <v>4402.1344399999998</v>
      </c>
      <c r="S5" s="66">
        <f t="shared" si="3"/>
        <v>4602.23146</v>
      </c>
      <c r="T5" s="66">
        <f t="shared" si="3"/>
        <v>5002.4255000000003</v>
      </c>
      <c r="U5" s="66">
        <f t="shared" si="3"/>
        <v>6002.9106000000002</v>
      </c>
      <c r="V5" s="66">
        <v>20009.702000000001</v>
      </c>
    </row>
    <row r="6" spans="1:22">
      <c r="A6" s="3" t="str">
        <f t="shared" si="4"/>
        <v>FY1399 TargetsBalkh Customs Office</v>
      </c>
      <c r="B6" s="29" t="str">
        <f t="shared" si="5"/>
        <v>Balkh Customs Office</v>
      </c>
      <c r="C6" s="86">
        <v>1334.6926511980473</v>
      </c>
      <c r="D6" s="86">
        <v>1334.6926511980473</v>
      </c>
      <c r="E6" s="86">
        <v>1334.6926511980473</v>
      </c>
      <c r="F6" s="86">
        <v>1493.1493129841167</v>
      </c>
      <c r="G6" s="86">
        <v>1493.1493129841167</v>
      </c>
      <c r="H6" s="86">
        <v>1493.1493129841167</v>
      </c>
      <c r="I6" s="86">
        <v>1560.1886698936078</v>
      </c>
      <c r="J6" s="86">
        <v>1560.1886698936078</v>
      </c>
      <c r="K6" s="86">
        <v>1560.1886698936078</v>
      </c>
      <c r="L6" s="86">
        <v>1706.4563576961336</v>
      </c>
      <c r="M6" s="86">
        <v>1706.4563576961336</v>
      </c>
      <c r="N6" s="86">
        <v>1706.4563576961336</v>
      </c>
      <c r="O6" s="86">
        <f t="shared" si="2"/>
        <v>18283.460975315713</v>
      </c>
      <c r="R6" s="66">
        <f t="shared" si="6"/>
        <v>2608.2625829982699</v>
      </c>
      <c r="S6" s="66">
        <f t="shared" si="3"/>
        <v>2726.8199731345549</v>
      </c>
      <c r="T6" s="66">
        <f t="shared" si="3"/>
        <v>2963.9347534071248</v>
      </c>
      <c r="U6" s="66">
        <f t="shared" si="3"/>
        <v>3556.7217040885498</v>
      </c>
      <c r="V6" s="66">
        <v>11855.739013628499</v>
      </c>
    </row>
    <row r="7" spans="1:22">
      <c r="A7" s="3" t="str">
        <f t="shared" si="4"/>
        <v>FY1399 TargetsKandahar Customs Office</v>
      </c>
      <c r="B7" s="29" t="str">
        <f t="shared" si="5"/>
        <v>Kandahar Customs Office</v>
      </c>
      <c r="C7" s="86">
        <v>621.09775569123201</v>
      </c>
      <c r="D7" s="86">
        <v>621.09775569123201</v>
      </c>
      <c r="E7" s="86">
        <v>621.09775569123201</v>
      </c>
      <c r="F7" s="86">
        <v>694.83538878699471</v>
      </c>
      <c r="G7" s="86">
        <v>694.83538878699471</v>
      </c>
      <c r="H7" s="86">
        <v>694.83538878699471</v>
      </c>
      <c r="I7" s="86">
        <v>726.03207971212498</v>
      </c>
      <c r="J7" s="86">
        <v>726.03207971212498</v>
      </c>
      <c r="K7" s="86">
        <v>726.03207971212498</v>
      </c>
      <c r="L7" s="86">
        <v>794.09758718513683</v>
      </c>
      <c r="M7" s="86">
        <v>794.09758718513683</v>
      </c>
      <c r="N7" s="86">
        <v>794.09758718513683</v>
      </c>
      <c r="O7" s="86">
        <f t="shared" si="2"/>
        <v>8508.1884341264649</v>
      </c>
      <c r="R7" s="66">
        <f t="shared" si="6"/>
        <v>2868.4995281021202</v>
      </c>
      <c r="S7" s="66">
        <f t="shared" si="3"/>
        <v>2998.88587028858</v>
      </c>
      <c r="T7" s="66">
        <f t="shared" si="3"/>
        <v>3259.6585546615006</v>
      </c>
      <c r="U7" s="66">
        <f t="shared" si="3"/>
        <v>3911.5902655937998</v>
      </c>
      <c r="V7" s="66">
        <v>13038.634218646001</v>
      </c>
    </row>
    <row r="8" spans="1:22">
      <c r="A8" s="3" t="str">
        <f t="shared" si="4"/>
        <v>FY1399 TargetsNimroz Customs Office</v>
      </c>
      <c r="B8" s="29" t="str">
        <f t="shared" si="5"/>
        <v>Nimroz Customs Office</v>
      </c>
      <c r="C8" s="86">
        <v>562.91472788653834</v>
      </c>
      <c r="D8" s="86">
        <v>562.91472788653834</v>
      </c>
      <c r="E8" s="86">
        <v>562.91472788653834</v>
      </c>
      <c r="F8" s="86">
        <v>629.74478690503145</v>
      </c>
      <c r="G8" s="86">
        <v>629.74478690503145</v>
      </c>
      <c r="H8" s="86">
        <v>629.74478690503145</v>
      </c>
      <c r="I8" s="86">
        <v>658.01904264362474</v>
      </c>
      <c r="J8" s="86">
        <v>658.01904264362474</v>
      </c>
      <c r="K8" s="86">
        <v>658.01904264362474</v>
      </c>
      <c r="L8" s="86">
        <v>719.70832789146471</v>
      </c>
      <c r="M8" s="86">
        <v>719.70832789146471</v>
      </c>
      <c r="N8" s="86">
        <v>719.70832789146471</v>
      </c>
      <c r="O8" s="86">
        <f t="shared" si="2"/>
        <v>7711.1606559799784</v>
      </c>
      <c r="R8" s="66">
        <f t="shared" si="6"/>
        <v>1870.6679200000001</v>
      </c>
      <c r="S8" s="66">
        <f t="shared" si="3"/>
        <v>1955.6982800000001</v>
      </c>
      <c r="T8" s="66">
        <f t="shared" si="3"/>
        <v>2125.759</v>
      </c>
      <c r="U8" s="66">
        <f t="shared" si="3"/>
        <v>2550.9108000000001</v>
      </c>
      <c r="V8" s="66">
        <v>8503.0360000000001</v>
      </c>
    </row>
    <row r="9" spans="1:22">
      <c r="A9" s="3" t="str">
        <f t="shared" si="4"/>
        <v>FY1399 TargetsOther Customs Offices</v>
      </c>
      <c r="B9" s="29" t="str">
        <f t="shared" si="5"/>
        <v>Other Customs Offices</v>
      </c>
      <c r="C9" s="86">
        <v>1039.7734178859439</v>
      </c>
      <c r="D9" s="86">
        <v>1039.7734178859439</v>
      </c>
      <c r="E9" s="86">
        <v>1039.7734178859439</v>
      </c>
      <c r="F9" s="86">
        <v>1163.2168373609875</v>
      </c>
      <c r="G9" s="86">
        <v>1163.2168373609875</v>
      </c>
      <c r="H9" s="86">
        <v>1163.2168373609875</v>
      </c>
      <c r="I9" s="86">
        <v>1215.4428994465827</v>
      </c>
      <c r="J9" s="86">
        <v>1215.4428994465827</v>
      </c>
      <c r="K9" s="86">
        <v>1215.4428994465827</v>
      </c>
      <c r="L9" s="86">
        <v>1329.3906712697001</v>
      </c>
      <c r="M9" s="86">
        <v>1329.3906712697001</v>
      </c>
      <c r="N9" s="86">
        <v>1329.3906712697001</v>
      </c>
      <c r="O9" s="86">
        <f t="shared" si="2"/>
        <v>14243.471477889645</v>
      </c>
      <c r="R9" s="66">
        <f t="shared" si="6"/>
        <v>3635.3455088996125</v>
      </c>
      <c r="S9" s="66">
        <f t="shared" si="3"/>
        <v>3800.5884865768671</v>
      </c>
      <c r="T9" s="66">
        <f t="shared" si="3"/>
        <v>4131.0744419313778</v>
      </c>
      <c r="U9" s="66">
        <f t="shared" si="3"/>
        <v>4957.2893303176534</v>
      </c>
      <c r="V9" s="66">
        <f>V3-SUM(V4:V8)</f>
        <v>16524.297767725511</v>
      </c>
    </row>
    <row r="10" spans="1:22">
      <c r="A10" s="3" t="str">
        <f t="shared" si="4"/>
        <v>FY1399 TargetsAfghanistan Revenue Department</v>
      </c>
      <c r="B10" s="26" t="str">
        <f t="shared" si="5"/>
        <v>Afghanistan Revenue Department</v>
      </c>
      <c r="C10" s="87">
        <f>SUM(C11:C15)</f>
        <v>7010.1900002014791</v>
      </c>
      <c r="D10" s="87">
        <f t="shared" ref="D10:N10" si="7">SUM(D11:D15)</f>
        <v>7010.1900002014791</v>
      </c>
      <c r="E10" s="87">
        <f t="shared" si="7"/>
        <v>7010.1900002014791</v>
      </c>
      <c r="F10" s="87">
        <f t="shared" si="7"/>
        <v>7842.4500002253999</v>
      </c>
      <c r="G10" s="87">
        <f t="shared" si="7"/>
        <v>7842.4500002253999</v>
      </c>
      <c r="H10" s="87">
        <f t="shared" si="7"/>
        <v>7842.4500002253999</v>
      </c>
      <c r="I10" s="87">
        <f t="shared" si="7"/>
        <v>8194.5600002355204</v>
      </c>
      <c r="J10" s="87">
        <f t="shared" si="7"/>
        <v>8194.5600002355204</v>
      </c>
      <c r="K10" s="87">
        <f t="shared" si="7"/>
        <v>8194.5600002355204</v>
      </c>
      <c r="L10" s="87">
        <f t="shared" si="7"/>
        <v>8962.8000002575991</v>
      </c>
      <c r="M10" s="87">
        <f t="shared" si="7"/>
        <v>8962.8000002575991</v>
      </c>
      <c r="N10" s="87">
        <f t="shared" si="7"/>
        <v>8962.8000002575991</v>
      </c>
      <c r="O10" s="86">
        <f t="shared" si="2"/>
        <v>96030.000002759989</v>
      </c>
      <c r="R10" s="66"/>
      <c r="S10" s="66"/>
      <c r="T10" s="66"/>
      <c r="U10" s="66"/>
      <c r="V10" s="66"/>
    </row>
    <row r="11" spans="1:22">
      <c r="A11" s="3" t="str">
        <f t="shared" si="4"/>
        <v>FY1399 TargetsMustofiats</v>
      </c>
      <c r="B11" s="29" t="str">
        <f t="shared" si="5"/>
        <v>Mustofiats</v>
      </c>
      <c r="C11" s="86">
        <v>1043.9000002043999</v>
      </c>
      <c r="D11" s="86">
        <v>1043.9000002043999</v>
      </c>
      <c r="E11" s="86">
        <v>1043.9000002043999</v>
      </c>
      <c r="F11" s="86">
        <v>1167.833333562</v>
      </c>
      <c r="G11" s="86">
        <v>1167.833333562</v>
      </c>
      <c r="H11" s="86">
        <v>1167.833333562</v>
      </c>
      <c r="I11" s="86">
        <v>1220.2666669056</v>
      </c>
      <c r="J11" s="86">
        <v>1220.2666669056</v>
      </c>
      <c r="K11" s="86">
        <v>1220.2666669056</v>
      </c>
      <c r="L11" s="86">
        <v>1334.666666928</v>
      </c>
      <c r="M11" s="86">
        <v>1334.666666928</v>
      </c>
      <c r="N11" s="86">
        <v>1334.666666928</v>
      </c>
      <c r="O11" s="86">
        <f>SUM(C11:N11)</f>
        <v>14300.000002799999</v>
      </c>
      <c r="R11" s="66">
        <f t="shared" si="6"/>
        <v>4140.2116800000003</v>
      </c>
      <c r="S11" s="66">
        <f t="shared" si="3"/>
        <v>4328.4031199999999</v>
      </c>
      <c r="T11" s="66">
        <f t="shared" si="3"/>
        <v>4704.7860000000001</v>
      </c>
      <c r="U11" s="66">
        <f t="shared" si="3"/>
        <v>5645.7432000000008</v>
      </c>
      <c r="V11" s="66">
        <v>18819.144</v>
      </c>
    </row>
    <row r="12" spans="1:22">
      <c r="A12" s="3" t="str">
        <f t="shared" si="4"/>
        <v>FY1399 TargetsLTO</v>
      </c>
      <c r="B12" s="29" t="str">
        <f t="shared" si="5"/>
        <v>LTO</v>
      </c>
      <c r="C12" s="86">
        <v>1832.3000000029199</v>
      </c>
      <c r="D12" s="86">
        <v>1832.3000000029199</v>
      </c>
      <c r="E12" s="86">
        <v>1832.3000000029199</v>
      </c>
      <c r="F12" s="86">
        <v>2049.8333333365999</v>
      </c>
      <c r="G12" s="86">
        <v>2049.8333333365999</v>
      </c>
      <c r="H12" s="86">
        <v>2049.8333333365999</v>
      </c>
      <c r="I12" s="86">
        <v>2141.8666666700801</v>
      </c>
      <c r="J12" s="86">
        <v>2141.8666666700801</v>
      </c>
      <c r="K12" s="86">
        <v>2141.8666666700801</v>
      </c>
      <c r="L12" s="86">
        <v>2342.6666666704</v>
      </c>
      <c r="M12" s="86">
        <v>2342.6666666704</v>
      </c>
      <c r="N12" s="86">
        <v>2342.6666666704</v>
      </c>
      <c r="O12" s="86">
        <f t="shared" si="2"/>
        <v>25100.000000040003</v>
      </c>
      <c r="R12" s="66">
        <f t="shared" si="6"/>
        <v>7733.4884000000011</v>
      </c>
      <c r="S12" s="66">
        <f t="shared" si="3"/>
        <v>8085.0106000000005</v>
      </c>
      <c r="T12" s="66">
        <f t="shared" si="3"/>
        <v>8788.0550000000003</v>
      </c>
      <c r="U12" s="66">
        <f t="shared" si="3"/>
        <v>10545.666000000001</v>
      </c>
      <c r="V12" s="66">
        <v>35152.22</v>
      </c>
    </row>
    <row r="13" spans="1:22">
      <c r="A13" s="3" t="str">
        <f t="shared" si="4"/>
        <v>FY1399 TargetsMTO</v>
      </c>
      <c r="B13" s="29" t="str">
        <f t="shared" si="5"/>
        <v>MTO</v>
      </c>
      <c r="C13" s="86">
        <v>1113.2499999970798</v>
      </c>
      <c r="D13" s="86">
        <v>1113.2499999970798</v>
      </c>
      <c r="E13" s="86">
        <v>1113.2499999970798</v>
      </c>
      <c r="F13" s="86">
        <v>1245.4166666633998</v>
      </c>
      <c r="G13" s="86">
        <v>1245.4166666633998</v>
      </c>
      <c r="H13" s="86">
        <v>1245.4166666633998</v>
      </c>
      <c r="I13" s="86">
        <v>1301.3333333299199</v>
      </c>
      <c r="J13" s="86">
        <v>1301.3333333299199</v>
      </c>
      <c r="K13" s="86">
        <v>1301.3333333299199</v>
      </c>
      <c r="L13" s="86">
        <v>1423.3333333295998</v>
      </c>
      <c r="M13" s="86">
        <v>1423.3333333295998</v>
      </c>
      <c r="N13" s="86">
        <v>1423.3333333295998</v>
      </c>
      <c r="O13" s="86">
        <f t="shared" si="2"/>
        <v>15249.999999959999</v>
      </c>
      <c r="R13" s="66">
        <f t="shared" si="6"/>
        <v>4384.9007373600007</v>
      </c>
      <c r="S13" s="66">
        <f t="shared" si="3"/>
        <v>4584.2144072400006</v>
      </c>
      <c r="T13" s="66">
        <f t="shared" si="3"/>
        <v>4982.8417470000004</v>
      </c>
      <c r="U13" s="66">
        <f t="shared" si="3"/>
        <v>5979.4100964000008</v>
      </c>
      <c r="V13" s="66">
        <v>19931.366988000002</v>
      </c>
    </row>
    <row r="14" spans="1:22">
      <c r="A14" s="3" t="str">
        <f t="shared" si="4"/>
        <v>FY1399 TargetsSTO</v>
      </c>
      <c r="B14" s="29" t="str">
        <f t="shared" si="5"/>
        <v>STO</v>
      </c>
      <c r="C14" s="86">
        <v>229.95000000000002</v>
      </c>
      <c r="D14" s="86">
        <v>229.95000000000002</v>
      </c>
      <c r="E14" s="86">
        <v>229.95000000000002</v>
      </c>
      <c r="F14" s="86">
        <v>257.25</v>
      </c>
      <c r="G14" s="86">
        <v>257.25</v>
      </c>
      <c r="H14" s="86">
        <v>257.25</v>
      </c>
      <c r="I14" s="86">
        <v>268.8</v>
      </c>
      <c r="J14" s="86">
        <v>268.8</v>
      </c>
      <c r="K14" s="86">
        <v>268.8</v>
      </c>
      <c r="L14" s="86">
        <v>294.00000000000006</v>
      </c>
      <c r="M14" s="86">
        <v>294.00000000000006</v>
      </c>
      <c r="N14" s="86">
        <v>294.00000000000006</v>
      </c>
      <c r="O14" s="86">
        <f t="shared" si="2"/>
        <v>3150</v>
      </c>
      <c r="R14" s="66">
        <f t="shared" si="6"/>
        <v>903.34992000000011</v>
      </c>
      <c r="S14" s="66">
        <f t="shared" si="3"/>
        <v>944.41128000000015</v>
      </c>
      <c r="T14" s="66">
        <f t="shared" si="3"/>
        <v>1026.5340000000001</v>
      </c>
      <c r="U14" s="66">
        <f t="shared" si="3"/>
        <v>1231.8408000000002</v>
      </c>
      <c r="V14" s="66">
        <v>4106.1360000000004</v>
      </c>
    </row>
    <row r="15" spans="1:22" ht="15.75" thickBot="1">
      <c r="A15" s="3" t="str">
        <f t="shared" si="4"/>
        <v>FY1399 TargetsMinistries</v>
      </c>
      <c r="B15" s="29" t="str">
        <f>B106</f>
        <v>Ministries</v>
      </c>
      <c r="C15" s="86">
        <v>2790.7899999970796</v>
      </c>
      <c r="D15" s="86">
        <v>2790.7899999970796</v>
      </c>
      <c r="E15" s="86">
        <v>2790.7899999970796</v>
      </c>
      <c r="F15" s="86">
        <v>3122.1166666633999</v>
      </c>
      <c r="G15" s="86">
        <v>3122.1166666633999</v>
      </c>
      <c r="H15" s="86">
        <v>3122.1166666633999</v>
      </c>
      <c r="I15" s="86">
        <v>3262.2933333299202</v>
      </c>
      <c r="J15" s="86">
        <v>3262.2933333299202</v>
      </c>
      <c r="K15" s="86">
        <v>3262.2933333299202</v>
      </c>
      <c r="L15" s="86">
        <v>3568.1333333296002</v>
      </c>
      <c r="M15" s="86">
        <v>3568.1333333296002</v>
      </c>
      <c r="N15" s="86">
        <v>3568.1333333296002</v>
      </c>
      <c r="O15" s="86">
        <f t="shared" si="2"/>
        <v>38229.999999959997</v>
      </c>
      <c r="R15" s="66">
        <f t="shared" si="6"/>
        <v>8858.2254200000007</v>
      </c>
      <c r="S15" s="66">
        <f t="shared" si="3"/>
        <v>9260.8720300000004</v>
      </c>
      <c r="T15" s="66">
        <f t="shared" si="3"/>
        <v>10066.16525</v>
      </c>
      <c r="U15" s="66">
        <f t="shared" si="3"/>
        <v>12079.398300000001</v>
      </c>
      <c r="V15" s="66">
        <v>40264.661</v>
      </c>
    </row>
    <row r="16" spans="1:22" ht="15.75" thickBot="1">
      <c r="A16" s="3" t="str">
        <f t="shared" si="4"/>
        <v>FY1399 TargetsTotal Revenues</v>
      </c>
      <c r="B16" s="30" t="str">
        <f t="shared" si="5"/>
        <v>Total Revenues</v>
      </c>
      <c r="C16" s="88">
        <f>C3+C10</f>
        <v>12979.40000020148</v>
      </c>
      <c r="D16" s="88">
        <f t="shared" ref="D16:O16" si="8">D3+D10</f>
        <v>12979.40000020148</v>
      </c>
      <c r="E16" s="88">
        <f t="shared" si="8"/>
        <v>12979.40000020148</v>
      </c>
      <c r="F16" s="88">
        <f t="shared" si="8"/>
        <v>14520.333333558734</v>
      </c>
      <c r="G16" s="88">
        <f t="shared" si="8"/>
        <v>14520.333333558734</v>
      </c>
      <c r="H16" s="88">
        <f t="shared" si="8"/>
        <v>14520.333333558734</v>
      </c>
      <c r="I16" s="88">
        <f t="shared" si="8"/>
        <v>15172.266666902187</v>
      </c>
      <c r="J16" s="88">
        <f t="shared" si="8"/>
        <v>15172.266666902187</v>
      </c>
      <c r="K16" s="88">
        <f t="shared" si="8"/>
        <v>15172.266666902187</v>
      </c>
      <c r="L16" s="88">
        <f t="shared" si="8"/>
        <v>16594.666666924266</v>
      </c>
      <c r="M16" s="88">
        <f t="shared" si="8"/>
        <v>16594.666666924266</v>
      </c>
      <c r="N16" s="88">
        <f t="shared" si="8"/>
        <v>16594.666666924266</v>
      </c>
      <c r="O16" s="88">
        <f t="shared" si="8"/>
        <v>177800.00000275997</v>
      </c>
      <c r="R16" s="66"/>
      <c r="S16" s="66"/>
      <c r="T16" s="66"/>
      <c r="U16" s="66"/>
      <c r="V16" s="66"/>
    </row>
    <row r="17" spans="1:22">
      <c r="A17" s="3" t="str">
        <f t="shared" si="4"/>
        <v>FY1399 TargetsTax Revenues</v>
      </c>
      <c r="B17" s="32" t="str">
        <f t="shared" si="5"/>
        <v>Tax Revenues</v>
      </c>
      <c r="C17" s="86">
        <v>4695.4603246902088</v>
      </c>
      <c r="D17" s="86">
        <v>4695.4603246902088</v>
      </c>
      <c r="E17" s="86">
        <v>4695.4603246902088</v>
      </c>
      <c r="F17" s="86">
        <v>5252.9122353840248</v>
      </c>
      <c r="G17" s="86">
        <v>5252.9122353840248</v>
      </c>
      <c r="H17" s="86">
        <v>5252.9122353840248</v>
      </c>
      <c r="I17" s="86">
        <v>5488.7572745237139</v>
      </c>
      <c r="J17" s="86">
        <v>5488.7572745237139</v>
      </c>
      <c r="K17" s="86">
        <v>5488.7572745237139</v>
      </c>
      <c r="L17" s="86">
        <v>6003.3282690103106</v>
      </c>
      <c r="M17" s="86">
        <v>6003.3282690103106</v>
      </c>
      <c r="N17" s="86">
        <v>6003.3282690103106</v>
      </c>
      <c r="O17" s="86">
        <f t="shared" ref="O17:O19" si="9">SUM(C17:N17)</f>
        <v>64321.374310824765</v>
      </c>
      <c r="R17" s="66">
        <f t="shared" si="6"/>
        <v>16111.18205134898</v>
      </c>
      <c r="S17" s="66">
        <f t="shared" si="3"/>
        <v>16843.508508228479</v>
      </c>
      <c r="T17" s="66">
        <f t="shared" si="3"/>
        <v>18308.161421987475</v>
      </c>
      <c r="U17" s="66">
        <f t="shared" si="3"/>
        <v>21969.793706384971</v>
      </c>
      <c r="V17" s="66">
        <f>$O$16*O39/$O$42</f>
        <v>73232.645687949902</v>
      </c>
    </row>
    <row r="18" spans="1:22">
      <c r="A18" s="3" t="str">
        <f t="shared" si="4"/>
        <v>FY1399 TargetsCustoms Revenues</v>
      </c>
      <c r="B18" s="32" t="str">
        <f t="shared" si="5"/>
        <v>Customs Revenues</v>
      </c>
      <c r="C18" s="86">
        <v>1940.8122725300559</v>
      </c>
      <c r="D18" s="86">
        <v>1940.8122725300559</v>
      </c>
      <c r="E18" s="86">
        <v>1940.8122725300559</v>
      </c>
      <c r="F18" s="86">
        <v>2171.2283414149033</v>
      </c>
      <c r="G18" s="86">
        <v>2171.2283414149033</v>
      </c>
      <c r="H18" s="86">
        <v>2171.2283414149033</v>
      </c>
      <c r="I18" s="86">
        <v>2268.7120628661842</v>
      </c>
      <c r="J18" s="86">
        <v>2268.7120628661842</v>
      </c>
      <c r="K18" s="86">
        <v>2268.7120628661842</v>
      </c>
      <c r="L18" s="86">
        <v>2481.403818759889</v>
      </c>
      <c r="M18" s="86">
        <v>2481.403818759889</v>
      </c>
      <c r="N18" s="86">
        <v>2481.403818759889</v>
      </c>
      <c r="O18" s="86">
        <f t="shared" si="9"/>
        <v>26586.469486713093</v>
      </c>
      <c r="R18" s="66">
        <f t="shared" si="6"/>
        <v>6999.6221944491581</v>
      </c>
      <c r="S18" s="66">
        <f t="shared" si="3"/>
        <v>7317.7868396513923</v>
      </c>
      <c r="T18" s="66">
        <f t="shared" si="3"/>
        <v>7954.1161300558606</v>
      </c>
      <c r="U18" s="66">
        <f t="shared" si="3"/>
        <v>9544.9393560670323</v>
      </c>
      <c r="V18" s="66">
        <f t="shared" ref="V18:V19" si="10">$O$16*O40/$O$42</f>
        <v>31816.464520223442</v>
      </c>
    </row>
    <row r="19" spans="1:22" ht="15.75" thickBot="1">
      <c r="A19" s="3" t="str">
        <f t="shared" si="4"/>
        <v>FY1399 TargetsNon-tax Revenues</v>
      </c>
      <c r="B19" s="32" t="str">
        <f>B110</f>
        <v>Non-tax Revenues</v>
      </c>
      <c r="C19" s="86">
        <v>6343.1274029812157</v>
      </c>
      <c r="D19" s="86">
        <v>6343.1274029812157</v>
      </c>
      <c r="E19" s="86">
        <v>6343.1274029812157</v>
      </c>
      <c r="F19" s="86">
        <v>7096.1927567598068</v>
      </c>
      <c r="G19" s="86">
        <v>7096.1927567598068</v>
      </c>
      <c r="H19" s="86">
        <v>7096.1927567598068</v>
      </c>
      <c r="I19" s="86">
        <v>7414.7973295122883</v>
      </c>
      <c r="J19" s="86">
        <v>7414.7973295122883</v>
      </c>
      <c r="K19" s="86">
        <v>7414.7973295122883</v>
      </c>
      <c r="L19" s="86">
        <v>8109.9345791540654</v>
      </c>
      <c r="M19" s="86">
        <v>8109.9345791540654</v>
      </c>
      <c r="N19" s="86">
        <v>8109.9345791540654</v>
      </c>
      <c r="O19" s="86">
        <f t="shared" si="9"/>
        <v>86892.156205222127</v>
      </c>
      <c r="R19" s="66">
        <f t="shared" si="6"/>
        <v>16005.195754809063</v>
      </c>
      <c r="S19" s="66">
        <f t="shared" si="3"/>
        <v>16732.704652754928</v>
      </c>
      <c r="T19" s="66">
        <f t="shared" si="3"/>
        <v>18187.722448646662</v>
      </c>
      <c r="U19" s="66">
        <f t="shared" si="3"/>
        <v>21825.266938375993</v>
      </c>
      <c r="V19" s="66">
        <f t="shared" si="10"/>
        <v>72750.889794586648</v>
      </c>
    </row>
    <row r="20" spans="1:22" ht="15.75" thickBot="1">
      <c r="B20" s="30" t="s">
        <v>19</v>
      </c>
      <c r="C20" s="88">
        <f>SUM(C17:C19)</f>
        <v>12979.40000020148</v>
      </c>
      <c r="D20" s="88">
        <f t="shared" ref="D20:N20" si="11">SUM(D17:D19)</f>
        <v>12979.40000020148</v>
      </c>
      <c r="E20" s="88">
        <f t="shared" si="11"/>
        <v>12979.40000020148</v>
      </c>
      <c r="F20" s="88">
        <f t="shared" si="11"/>
        <v>14520.333333558734</v>
      </c>
      <c r="G20" s="88">
        <f t="shared" si="11"/>
        <v>14520.333333558734</v>
      </c>
      <c r="H20" s="88">
        <f t="shared" si="11"/>
        <v>14520.333333558734</v>
      </c>
      <c r="I20" s="88">
        <f t="shared" si="11"/>
        <v>15172.266666902186</v>
      </c>
      <c r="J20" s="88">
        <f t="shared" si="11"/>
        <v>15172.266666902186</v>
      </c>
      <c r="K20" s="88">
        <f t="shared" si="11"/>
        <v>15172.266666902186</v>
      </c>
      <c r="L20" s="88">
        <f t="shared" si="11"/>
        <v>16594.666666924266</v>
      </c>
      <c r="M20" s="88">
        <f t="shared" si="11"/>
        <v>16594.666666924266</v>
      </c>
      <c r="N20" s="88">
        <f t="shared" si="11"/>
        <v>16594.666666924266</v>
      </c>
      <c r="O20" s="88">
        <f>SUM(C20:N20)</f>
        <v>177800.00000275997</v>
      </c>
    </row>
    <row r="22" spans="1:22">
      <c r="B22" s="3" t="s">
        <v>27</v>
      </c>
      <c r="C22" s="33">
        <f>C16-C20</f>
        <v>0</v>
      </c>
      <c r="D22" s="33">
        <f t="shared" ref="D22:O22" si="12">D16-D20</f>
        <v>0</v>
      </c>
      <c r="E22" s="33">
        <f t="shared" si="12"/>
        <v>0</v>
      </c>
      <c r="F22" s="33">
        <f t="shared" si="12"/>
        <v>0</v>
      </c>
      <c r="G22" s="33">
        <f t="shared" si="12"/>
        <v>0</v>
      </c>
      <c r="H22" s="33">
        <f t="shared" si="12"/>
        <v>0</v>
      </c>
      <c r="I22" s="33">
        <f t="shared" si="12"/>
        <v>0</v>
      </c>
      <c r="J22" s="33">
        <f t="shared" si="12"/>
        <v>0</v>
      </c>
      <c r="K22" s="33">
        <f t="shared" si="12"/>
        <v>0</v>
      </c>
      <c r="L22" s="33">
        <f t="shared" si="12"/>
        <v>0</v>
      </c>
      <c r="M22" s="33">
        <f t="shared" si="12"/>
        <v>0</v>
      </c>
      <c r="N22" s="33">
        <f t="shared" si="12"/>
        <v>0</v>
      </c>
      <c r="O22" s="33">
        <f t="shared" si="12"/>
        <v>0</v>
      </c>
    </row>
    <row r="23" spans="1:22" ht="21">
      <c r="C23" s="101" t="s">
        <v>76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33"/>
    </row>
    <row r="24" spans="1:2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>
      <c r="A25" s="3" t="str">
        <f t="shared" ref="A25:A41" si="13">$B$24&amp;B25</f>
        <v>FY1398Customs Department</v>
      </c>
      <c r="B25" s="26" t="str">
        <f t="shared" ref="B25:B42" si="14">B3</f>
        <v>Customs Department</v>
      </c>
      <c r="C25" s="27">
        <f>SUM(C26:C31)</f>
        <v>7121.9540749999996</v>
      </c>
      <c r="D25" s="27">
        <f t="shared" ref="D25" si="15">SUM(D26:D31)</f>
        <v>6626.5732660000003</v>
      </c>
      <c r="E25" s="27">
        <f t="shared" ref="E25" si="16">SUM(E26:E31)</f>
        <v>6314.7474429999993</v>
      </c>
      <c r="F25" s="27">
        <f t="shared" ref="F25" si="17">SUM(F26:F31)</f>
        <v>6445.1428240000005</v>
      </c>
      <c r="G25" s="27">
        <f t="shared" ref="G25" si="18">SUM(G26:G31)</f>
        <v>7100.6737979999998</v>
      </c>
      <c r="H25" s="27">
        <f t="shared" ref="H25" si="19">SUM(H26:H31)</f>
        <v>5923.3100360000008</v>
      </c>
      <c r="I25" s="27">
        <f t="shared" ref="I25" si="20">SUM(I26:I31)</f>
        <v>7042.0783350000002</v>
      </c>
      <c r="J25" s="27">
        <f t="shared" ref="J25" si="21">SUM(J26:J31)</f>
        <v>5525.7671319999999</v>
      </c>
      <c r="K25" s="27">
        <f t="shared" ref="K25" si="22">SUM(K26:K31)</f>
        <v>6328.2671300000002</v>
      </c>
      <c r="L25" s="27">
        <f t="shared" ref="L25" si="23">SUM(L26:L31)</f>
        <v>5820.8168180000002</v>
      </c>
      <c r="M25" s="27">
        <f t="shared" ref="M25" si="24">SUM(M26:M31)</f>
        <v>6994.2650150000009</v>
      </c>
      <c r="N25" s="27">
        <f t="shared" ref="N25" si="25">SUM(N26:N31)</f>
        <v>7881.5692840000002</v>
      </c>
      <c r="O25" s="27">
        <f t="shared" ref="O25:O37" si="26">SUM(C25:N25)</f>
        <v>79125.165156000003</v>
      </c>
    </row>
    <row r="26" spans="1:22">
      <c r="A26" s="3" t="str">
        <f t="shared" si="13"/>
        <v>FY1398Herat Customs Office</v>
      </c>
      <c r="B26" s="29" t="str">
        <f t="shared" si="14"/>
        <v>Herat Customs Office</v>
      </c>
      <c r="C26" s="59">
        <v>1669.9595830000001</v>
      </c>
      <c r="D26" s="59">
        <v>1522.5356119999999</v>
      </c>
      <c r="E26" s="59">
        <v>1639.1084519999999</v>
      </c>
      <c r="F26" s="59">
        <v>1327.363441</v>
      </c>
      <c r="G26" s="59">
        <v>1551.8118930000001</v>
      </c>
      <c r="H26" s="59">
        <v>1535.7331200000001</v>
      </c>
      <c r="I26" s="59">
        <v>1733.2997419999999</v>
      </c>
      <c r="J26" s="59">
        <v>1321.997578</v>
      </c>
      <c r="K26" s="59">
        <v>1433.4180120000001</v>
      </c>
      <c r="L26" s="59">
        <v>1401.325681</v>
      </c>
      <c r="M26" s="59">
        <v>1268.043363</v>
      </c>
      <c r="N26" s="59">
        <v>1648.412112</v>
      </c>
      <c r="O26" s="28">
        <f t="shared" si="26"/>
        <v>18053.008588999997</v>
      </c>
    </row>
    <row r="27" spans="1:22">
      <c r="A27" s="3" t="str">
        <f t="shared" si="13"/>
        <v>FY1398Nangarhar Customs Office</v>
      </c>
      <c r="B27" s="29" t="str">
        <f t="shared" si="14"/>
        <v>Nangarhar Customs Office</v>
      </c>
      <c r="C27" s="59">
        <v>1416.589154</v>
      </c>
      <c r="D27" s="59">
        <v>1338.922474</v>
      </c>
      <c r="E27" s="59">
        <v>1287.9711070000001</v>
      </c>
      <c r="F27" s="59">
        <v>1511.7750450000001</v>
      </c>
      <c r="G27" s="59">
        <v>1562.188742</v>
      </c>
      <c r="H27" s="59">
        <v>1312.323695</v>
      </c>
      <c r="I27" s="59">
        <v>1806.7935660000001</v>
      </c>
      <c r="J27" s="59">
        <v>1284.7398820000001</v>
      </c>
      <c r="K27" s="59">
        <v>1376.20153</v>
      </c>
      <c r="L27" s="59">
        <v>1147.860979</v>
      </c>
      <c r="M27" s="59">
        <v>1763.156853</v>
      </c>
      <c r="N27" s="59">
        <v>1652.696173</v>
      </c>
      <c r="O27" s="28">
        <f t="shared" si="26"/>
        <v>17461.219200000003</v>
      </c>
    </row>
    <row r="28" spans="1:22">
      <c r="A28" s="3" t="str">
        <f t="shared" si="13"/>
        <v>FY1398Balkh Customs Office</v>
      </c>
      <c r="B28" s="29" t="str">
        <f t="shared" si="14"/>
        <v>Balkh Customs Office</v>
      </c>
      <c r="C28" s="59">
        <v>1004.925283</v>
      </c>
      <c r="D28" s="59">
        <v>933.34220300000004</v>
      </c>
      <c r="E28" s="59">
        <v>640.956549</v>
      </c>
      <c r="F28" s="59">
        <v>859.62107900000001</v>
      </c>
      <c r="G28" s="59">
        <v>753.63492199999996</v>
      </c>
      <c r="H28" s="59">
        <v>826.19212900000002</v>
      </c>
      <c r="I28" s="59">
        <v>686.91911700000003</v>
      </c>
      <c r="J28" s="59">
        <v>692.38907800000004</v>
      </c>
      <c r="K28" s="59">
        <v>810.13908300000003</v>
      </c>
      <c r="L28" s="59">
        <v>710.695515</v>
      </c>
      <c r="M28" s="59">
        <v>1133.516472</v>
      </c>
      <c r="N28" s="59">
        <v>1252.3462730000001</v>
      </c>
      <c r="O28" s="28">
        <f t="shared" si="26"/>
        <v>10304.677703000001</v>
      </c>
    </row>
    <row r="29" spans="1:22">
      <c r="A29" s="3" t="str">
        <f t="shared" si="13"/>
        <v>FY1398Kandahar Customs Office</v>
      </c>
      <c r="B29" s="29" t="str">
        <f t="shared" si="14"/>
        <v>Kandahar Customs Office</v>
      </c>
      <c r="C29" s="59">
        <v>1089.4941699999999</v>
      </c>
      <c r="D29" s="59">
        <v>994.10087999999996</v>
      </c>
      <c r="E29" s="59">
        <v>825.19167800000002</v>
      </c>
      <c r="F29" s="59">
        <v>900.81659300000001</v>
      </c>
      <c r="G29" s="59">
        <v>1037.931151</v>
      </c>
      <c r="H29" s="59">
        <v>744.32796900000005</v>
      </c>
      <c r="I29" s="59">
        <v>964.12940800000001</v>
      </c>
      <c r="J29" s="59">
        <v>710.60681299999999</v>
      </c>
      <c r="K29" s="59">
        <v>904.97224100000005</v>
      </c>
      <c r="L29" s="59">
        <v>983.86747600000001</v>
      </c>
      <c r="M29" s="59">
        <v>1045.7696510000001</v>
      </c>
      <c r="N29" s="59">
        <v>1191.855241</v>
      </c>
      <c r="O29" s="28">
        <f t="shared" si="26"/>
        <v>11393.063271000001</v>
      </c>
    </row>
    <row r="30" spans="1:22">
      <c r="A30" s="3" t="str">
        <f t="shared" si="13"/>
        <v>FY1398Nimroz Customs Office</v>
      </c>
      <c r="B30" s="29" t="str">
        <f t="shared" si="14"/>
        <v>Nimroz Customs Office</v>
      </c>
      <c r="C30" s="59">
        <v>700.63458600000001</v>
      </c>
      <c r="D30" s="59">
        <v>743.74491</v>
      </c>
      <c r="E30" s="59">
        <v>644.87630799999999</v>
      </c>
      <c r="F30" s="59">
        <v>509.046626</v>
      </c>
      <c r="G30" s="59">
        <v>701.51258600000006</v>
      </c>
      <c r="H30" s="59">
        <v>468.36998</v>
      </c>
      <c r="I30" s="59">
        <v>655.09827399999995</v>
      </c>
      <c r="J30" s="59">
        <v>430.94431900000001</v>
      </c>
      <c r="K30" s="59">
        <v>562.301694</v>
      </c>
      <c r="L30" s="59">
        <v>528.04586200000006</v>
      </c>
      <c r="M30" s="59">
        <v>651.12197400000002</v>
      </c>
      <c r="N30" s="59">
        <v>873.39585699999998</v>
      </c>
      <c r="O30" s="28">
        <f t="shared" si="26"/>
        <v>7469.0929759999999</v>
      </c>
    </row>
    <row r="31" spans="1:22">
      <c r="A31" s="3" t="str">
        <f t="shared" si="13"/>
        <v>FY1398Other Customs Offices</v>
      </c>
      <c r="B31" s="29" t="str">
        <f t="shared" si="14"/>
        <v>Other Customs Offices</v>
      </c>
      <c r="C31" s="59">
        <v>1240.3512989999999</v>
      </c>
      <c r="D31" s="59">
        <v>1093.927187</v>
      </c>
      <c r="E31" s="59">
        <v>1276.6433489999999</v>
      </c>
      <c r="F31" s="59">
        <v>1336.5200400000001</v>
      </c>
      <c r="G31" s="59">
        <v>1493.5945039999999</v>
      </c>
      <c r="H31" s="59">
        <v>1036.363143</v>
      </c>
      <c r="I31" s="59">
        <v>1195.8382280000001</v>
      </c>
      <c r="J31" s="59">
        <v>1085.0894619999999</v>
      </c>
      <c r="K31" s="59">
        <v>1241.2345700000001</v>
      </c>
      <c r="L31" s="59">
        <v>1049.021305</v>
      </c>
      <c r="M31" s="59">
        <v>1132.656702</v>
      </c>
      <c r="N31" s="59">
        <v>1262.8636280000001</v>
      </c>
      <c r="O31" s="28">
        <f t="shared" si="26"/>
        <v>14444.103417000002</v>
      </c>
    </row>
    <row r="32" spans="1:22">
      <c r="A32" s="3" t="str">
        <f t="shared" si="13"/>
        <v>FY1398Afghanistan Revenue Department</v>
      </c>
      <c r="B32" s="26" t="str">
        <f t="shared" si="14"/>
        <v>Afghanistan Revenue Department</v>
      </c>
      <c r="C32" s="27">
        <f>SUM(C33:C37)</f>
        <v>7315.0034334600005</v>
      </c>
      <c r="D32" s="27">
        <f t="shared" ref="D32" si="27">SUM(D33:D37)</f>
        <v>6878.4067555400006</v>
      </c>
      <c r="E32" s="27">
        <f t="shared" ref="E32" si="28">SUM(E33:E37)</f>
        <v>7910.7673566499998</v>
      </c>
      <c r="F32" s="27">
        <f t="shared" ref="F32" si="29">SUM(F33:F37)</f>
        <v>9079.9198777000001</v>
      </c>
      <c r="G32" s="27">
        <f t="shared" ref="G32" si="30">SUM(G33:G37)</f>
        <v>15066.03450414</v>
      </c>
      <c r="H32" s="27">
        <f t="shared" ref="H32" si="31">SUM(H33:H37)</f>
        <v>7396.4691851500002</v>
      </c>
      <c r="I32" s="27">
        <f t="shared" ref="I32" si="32">SUM(I33:I37)</f>
        <v>8812.4656116499991</v>
      </c>
      <c r="J32" s="27">
        <f t="shared" ref="J32" si="33">SUM(J33:J37)</f>
        <v>5791.4246963099995</v>
      </c>
      <c r="K32" s="27">
        <f t="shared" ref="K32" si="34">SUM(K33:K37)</f>
        <v>8809.0819099600012</v>
      </c>
      <c r="L32" s="27">
        <f t="shared" ref="L32" si="35">SUM(L33:L37)</f>
        <v>13985.44491962</v>
      </c>
      <c r="M32" s="27">
        <f t="shared" ref="M32" si="36">SUM(M33:M37)</f>
        <v>8079.6785360400008</v>
      </c>
      <c r="N32" s="27">
        <f t="shared" ref="N32" si="37">SUM(N33:N37)</f>
        <v>29109.49515124</v>
      </c>
      <c r="O32" s="27">
        <f t="shared" si="26"/>
        <v>128234.19193746</v>
      </c>
    </row>
    <row r="33" spans="1:15">
      <c r="A33" s="3" t="str">
        <f t="shared" si="13"/>
        <v>FY1398Mustofiats</v>
      </c>
      <c r="B33" s="29" t="str">
        <f t="shared" si="14"/>
        <v>Mustofiats</v>
      </c>
      <c r="C33" s="60">
        <v>1183.760174</v>
      </c>
      <c r="D33" s="60">
        <v>1433.8352869600001</v>
      </c>
      <c r="E33" s="60">
        <v>1635.349434</v>
      </c>
      <c r="F33" s="60">
        <v>1496.94967</v>
      </c>
      <c r="G33" s="60">
        <v>1371.1807289999999</v>
      </c>
      <c r="H33" s="60">
        <v>1442.4834960000001</v>
      </c>
      <c r="I33" s="60">
        <v>1629.1673383599998</v>
      </c>
      <c r="J33" s="60">
        <v>1441.3557230899999</v>
      </c>
      <c r="K33" s="60">
        <v>1530.1376986600001</v>
      </c>
      <c r="L33" s="60">
        <v>1641.5028863</v>
      </c>
      <c r="M33" s="60">
        <v>1354.671877</v>
      </c>
      <c r="N33" s="60">
        <v>3393.9105127399998</v>
      </c>
      <c r="O33" s="28">
        <f t="shared" si="26"/>
        <v>19554.304826110001</v>
      </c>
    </row>
    <row r="34" spans="1:15">
      <c r="A34" s="3" t="str">
        <f t="shared" si="13"/>
        <v>FY1398LTO</v>
      </c>
      <c r="B34" s="29" t="str">
        <f t="shared" si="14"/>
        <v>LTO</v>
      </c>
      <c r="C34" s="60">
        <v>2756.8463096300002</v>
      </c>
      <c r="D34" s="60">
        <v>1665.14323782</v>
      </c>
      <c r="E34" s="60">
        <v>1709.5045847000001</v>
      </c>
      <c r="F34" s="60">
        <v>2889.1513512800002</v>
      </c>
      <c r="G34" s="60">
        <v>1401.9976765899999</v>
      </c>
      <c r="H34" s="60">
        <v>2559.9480485900003</v>
      </c>
      <c r="I34" s="60">
        <v>2486.0231228899997</v>
      </c>
      <c r="J34" s="60">
        <v>941.01775630999998</v>
      </c>
      <c r="K34" s="60">
        <v>2262.4846525600001</v>
      </c>
      <c r="L34" s="60">
        <v>4131.9513922599999</v>
      </c>
      <c r="M34" s="60">
        <v>2124.4990912500002</v>
      </c>
      <c r="N34" s="60">
        <v>2120.9934467799999</v>
      </c>
      <c r="O34" s="28">
        <f t="shared" si="26"/>
        <v>27049.560670659997</v>
      </c>
    </row>
    <row r="35" spans="1:15">
      <c r="A35" s="3" t="str">
        <f t="shared" si="13"/>
        <v>FY1398MTO</v>
      </c>
      <c r="B35" s="29" t="str">
        <f t="shared" si="14"/>
        <v>MTO</v>
      </c>
      <c r="C35" s="60">
        <v>1006.73127927</v>
      </c>
      <c r="D35" s="60">
        <v>1047.71917938</v>
      </c>
      <c r="E35" s="60">
        <v>1358.67898375</v>
      </c>
      <c r="F35" s="60">
        <v>1447.36856863</v>
      </c>
      <c r="G35" s="60">
        <v>1125.34003951</v>
      </c>
      <c r="H35" s="60">
        <v>1410.2189240599998</v>
      </c>
      <c r="I35" s="60">
        <v>1460.9517851800001</v>
      </c>
      <c r="J35" s="60">
        <v>1112.7312511600001</v>
      </c>
      <c r="K35" s="60">
        <v>899.70112140999993</v>
      </c>
      <c r="L35" s="60">
        <v>1575.1633917899999</v>
      </c>
      <c r="M35" s="60">
        <v>1155.06471979</v>
      </c>
      <c r="N35" s="60">
        <v>2265.19970448</v>
      </c>
      <c r="O35" s="28">
        <f t="shared" si="26"/>
        <v>15864.86894841</v>
      </c>
    </row>
    <row r="36" spans="1:15">
      <c r="A36" s="3" t="str">
        <f t="shared" si="13"/>
        <v>FY1398STO</v>
      </c>
      <c r="B36" s="29" t="str">
        <f t="shared" si="14"/>
        <v>STO</v>
      </c>
      <c r="C36" s="60">
        <v>181.33159800000001</v>
      </c>
      <c r="D36" s="60">
        <v>166.09539699999999</v>
      </c>
      <c r="E36" s="60">
        <v>420.23295400000001</v>
      </c>
      <c r="F36" s="60">
        <v>404.80214999999998</v>
      </c>
      <c r="G36" s="60">
        <v>226.774294</v>
      </c>
      <c r="H36" s="60">
        <v>196.33539200000001</v>
      </c>
      <c r="I36" s="60">
        <v>234.88208</v>
      </c>
      <c r="J36" s="60">
        <v>197.203236</v>
      </c>
      <c r="K36" s="60">
        <v>261.72070300000001</v>
      </c>
      <c r="L36" s="60">
        <v>338.83740599999999</v>
      </c>
      <c r="M36" s="60">
        <v>335.06813399999999</v>
      </c>
      <c r="N36" s="60">
        <v>522.88788199999999</v>
      </c>
      <c r="O36" s="28">
        <f t="shared" si="26"/>
        <v>3486.1712260000004</v>
      </c>
    </row>
    <row r="37" spans="1:15" ht="15.75" thickBot="1">
      <c r="A37" s="3" t="str">
        <f t="shared" si="13"/>
        <v>FY1398Ministries</v>
      </c>
      <c r="B37" s="29" t="str">
        <f t="shared" si="14"/>
        <v>Ministries</v>
      </c>
      <c r="C37" s="60">
        <v>2186.3340725600001</v>
      </c>
      <c r="D37" s="60">
        <v>2565.6136543800003</v>
      </c>
      <c r="E37" s="60">
        <v>2787.0014001999998</v>
      </c>
      <c r="F37" s="60">
        <v>2841.64813779</v>
      </c>
      <c r="G37" s="60">
        <v>10940.74176504</v>
      </c>
      <c r="H37" s="60">
        <v>1787.4833245</v>
      </c>
      <c r="I37" s="60">
        <v>3001.4412852199998</v>
      </c>
      <c r="J37" s="60">
        <v>2099.1167297500001</v>
      </c>
      <c r="K37" s="60">
        <v>3855.0377343300001</v>
      </c>
      <c r="L37" s="60">
        <v>6297.9898432700002</v>
      </c>
      <c r="M37" s="60">
        <v>3110.374714</v>
      </c>
      <c r="N37" s="60">
        <v>20806.503605240003</v>
      </c>
      <c r="O37" s="28">
        <f t="shared" si="26"/>
        <v>62279.286266280003</v>
      </c>
    </row>
    <row r="38" spans="1:15" ht="15.75" thickBot="1">
      <c r="A38" s="3" t="str">
        <f t="shared" si="13"/>
        <v>FY1398Total Revenues</v>
      </c>
      <c r="B38" s="30" t="str">
        <f t="shared" si="14"/>
        <v>Total Revenues</v>
      </c>
      <c r="C38" s="31">
        <f>C25+C32</f>
        <v>14436.95750846</v>
      </c>
      <c r="D38" s="31">
        <f t="shared" ref="D38:O38" si="38">D25+D32</f>
        <v>13504.980021540001</v>
      </c>
      <c r="E38" s="31">
        <f t="shared" si="38"/>
        <v>14225.514799649998</v>
      </c>
      <c r="F38" s="31">
        <f t="shared" si="38"/>
        <v>15525.062701700001</v>
      </c>
      <c r="G38" s="31">
        <f t="shared" si="38"/>
        <v>22166.708302139999</v>
      </c>
      <c r="H38" s="31">
        <f t="shared" si="38"/>
        <v>13319.779221150002</v>
      </c>
      <c r="I38" s="31">
        <f t="shared" si="38"/>
        <v>15854.543946649999</v>
      </c>
      <c r="J38" s="31">
        <f t="shared" si="38"/>
        <v>11317.191828309999</v>
      </c>
      <c r="K38" s="31">
        <f t="shared" si="38"/>
        <v>15137.349039960001</v>
      </c>
      <c r="L38" s="31">
        <f t="shared" si="38"/>
        <v>19806.26173762</v>
      </c>
      <c r="M38" s="31">
        <f t="shared" si="38"/>
        <v>15073.943551040002</v>
      </c>
      <c r="N38" s="31">
        <f t="shared" si="38"/>
        <v>36991.064435239998</v>
      </c>
      <c r="O38" s="31">
        <f t="shared" si="38"/>
        <v>207359.35709345998</v>
      </c>
    </row>
    <row r="39" spans="1:15">
      <c r="A39" s="3" t="str">
        <f t="shared" si="13"/>
        <v>FY1398Tax Revenues</v>
      </c>
      <c r="B39" s="32" t="str">
        <f t="shared" si="14"/>
        <v>Tax Revenues</v>
      </c>
      <c r="C39" s="65">
        <v>7546.1904951000006</v>
      </c>
      <c r="D39" s="65">
        <v>6161.3853369999997</v>
      </c>
      <c r="E39" s="65">
        <v>6578.8820010899999</v>
      </c>
      <c r="F39" s="65">
        <v>7922.7128588999994</v>
      </c>
      <c r="G39" s="65">
        <v>6302.5729131000007</v>
      </c>
      <c r="H39" s="65">
        <v>7228.5773116499995</v>
      </c>
      <c r="I39" s="65">
        <v>7870.6319838500003</v>
      </c>
      <c r="J39" s="65">
        <v>5158.89899496</v>
      </c>
      <c r="K39" s="65">
        <v>5641.5971063300003</v>
      </c>
      <c r="L39" s="65">
        <v>8370.05696962</v>
      </c>
      <c r="M39" s="65">
        <v>6953.59958972</v>
      </c>
      <c r="N39" s="65">
        <v>9672.5115808099999</v>
      </c>
      <c r="O39" s="28">
        <f t="shared" ref="O39:O41" si="39">SUM(C39:N39)</f>
        <v>85407.617142129995</v>
      </c>
    </row>
    <row r="40" spans="1:15">
      <c r="A40" s="3" t="str">
        <f t="shared" si="13"/>
        <v>FY1398Customs Revenues</v>
      </c>
      <c r="B40" s="32" t="str">
        <f t="shared" si="14"/>
        <v>Customs Revenues</v>
      </c>
      <c r="C40" s="65">
        <v>3319.3109920000002</v>
      </c>
      <c r="D40" s="65">
        <v>3053.0497110000001</v>
      </c>
      <c r="E40" s="65">
        <v>3110.9421699999998</v>
      </c>
      <c r="F40" s="65">
        <v>3138.926383</v>
      </c>
      <c r="G40" s="65">
        <v>3434.9736870000002</v>
      </c>
      <c r="H40" s="65">
        <v>2808.631128</v>
      </c>
      <c r="I40" s="65">
        <v>3478.9600380000002</v>
      </c>
      <c r="J40" s="65">
        <v>2496.7331370000002</v>
      </c>
      <c r="K40" s="65">
        <v>2893.9108150000002</v>
      </c>
      <c r="L40" s="65">
        <v>2610.28863</v>
      </c>
      <c r="M40" s="65">
        <v>3206.019526</v>
      </c>
      <c r="N40" s="65">
        <v>3554.2246930000001</v>
      </c>
      <c r="O40" s="28">
        <f t="shared" si="39"/>
        <v>37105.970910000004</v>
      </c>
    </row>
    <row r="41" spans="1:15" ht="15.75" thickBot="1">
      <c r="A41" s="3" t="str">
        <f t="shared" si="13"/>
        <v>FY1398Non-tax Revenues</v>
      </c>
      <c r="B41" s="32" t="str">
        <f t="shared" si="14"/>
        <v>Non-tax Revenues</v>
      </c>
      <c r="C41" s="65">
        <v>3571.4560213600002</v>
      </c>
      <c r="D41" s="65">
        <v>4290.5449735399998</v>
      </c>
      <c r="E41" s="65">
        <v>4535.6906285599998</v>
      </c>
      <c r="F41" s="65">
        <v>4463.4234598000003</v>
      </c>
      <c r="G41" s="65">
        <v>12429.161702040001</v>
      </c>
      <c r="H41" s="65">
        <v>3282.5707815000001</v>
      </c>
      <c r="I41" s="65">
        <v>4504.9519248000006</v>
      </c>
      <c r="J41" s="65">
        <v>3661.5596963499997</v>
      </c>
      <c r="K41" s="65">
        <v>6601.84111863</v>
      </c>
      <c r="L41" s="65">
        <v>8825.9161380000005</v>
      </c>
      <c r="M41" s="65">
        <v>4914.3244353199998</v>
      </c>
      <c r="N41" s="65">
        <v>23764.328161429999</v>
      </c>
      <c r="O41" s="28">
        <f t="shared" si="39"/>
        <v>84845.769041330001</v>
      </c>
    </row>
    <row r="42" spans="1:15" ht="15.75" thickBot="1">
      <c r="B42" s="30" t="str">
        <f t="shared" si="14"/>
        <v>Total Revenues</v>
      </c>
      <c r="C42" s="31">
        <f>SUM(C39:C41)</f>
        <v>14436.95750846</v>
      </c>
      <c r="D42" s="31">
        <f t="shared" ref="D42" si="40">SUM(D39:D41)</f>
        <v>13504.980021539999</v>
      </c>
      <c r="E42" s="31">
        <f t="shared" ref="E42" si="41">SUM(E39:E41)</f>
        <v>14225.51479965</v>
      </c>
      <c r="F42" s="31">
        <f t="shared" ref="F42" si="42">SUM(F39:F41)</f>
        <v>15525.062701700001</v>
      </c>
      <c r="G42" s="31">
        <f t="shared" ref="G42" si="43">SUM(G39:G41)</f>
        <v>22166.708302140003</v>
      </c>
      <c r="H42" s="31">
        <f t="shared" ref="H42" si="44">SUM(H39:H41)</f>
        <v>13319.77922115</v>
      </c>
      <c r="I42" s="31">
        <f t="shared" ref="I42" si="45">SUM(I39:I41)</f>
        <v>15854.543946649999</v>
      </c>
      <c r="J42" s="31">
        <f t="shared" ref="J42" si="46">SUM(J39:J41)</f>
        <v>11317.19182831</v>
      </c>
      <c r="K42" s="31">
        <f t="shared" ref="K42" si="47">SUM(K39:K41)</f>
        <v>15137.349039960001</v>
      </c>
      <c r="L42" s="31">
        <f t="shared" ref="L42" si="48">SUM(L39:L41)</f>
        <v>19806.26173762</v>
      </c>
      <c r="M42" s="31">
        <f t="shared" ref="M42" si="49">SUM(M39:M41)</f>
        <v>15073.94355104</v>
      </c>
      <c r="N42" s="31">
        <f t="shared" ref="N42:O42" si="50">SUM(N39:N41)</f>
        <v>36991.064435239998</v>
      </c>
      <c r="O42" s="31">
        <f t="shared" si="50"/>
        <v>207359.35709345998</v>
      </c>
    </row>
    <row r="44" spans="1:15">
      <c r="B44" s="32" t="s">
        <v>27</v>
      </c>
      <c r="C44" s="33">
        <f>C38-C42</f>
        <v>0</v>
      </c>
      <c r="D44" s="33">
        <f t="shared" ref="D44:N44" si="51">D38-D42</f>
        <v>0</v>
      </c>
      <c r="E44" s="33">
        <f t="shared" si="51"/>
        <v>0</v>
      </c>
      <c r="F44" s="33">
        <f t="shared" si="51"/>
        <v>0</v>
      </c>
      <c r="G44" s="33">
        <f t="shared" si="51"/>
        <v>0</v>
      </c>
      <c r="H44" s="33">
        <f t="shared" si="51"/>
        <v>0</v>
      </c>
      <c r="I44" s="33">
        <f t="shared" si="51"/>
        <v>0</v>
      </c>
      <c r="J44" s="33">
        <f t="shared" si="51"/>
        <v>0</v>
      </c>
      <c r="K44" s="33">
        <f t="shared" si="51"/>
        <v>0</v>
      </c>
      <c r="L44" s="33">
        <f t="shared" si="51"/>
        <v>0</v>
      </c>
      <c r="M44" s="33">
        <f t="shared" si="51"/>
        <v>0</v>
      </c>
      <c r="N44" s="33">
        <f t="shared" si="51"/>
        <v>0</v>
      </c>
      <c r="O44" s="33"/>
    </row>
    <row r="47" spans="1:15" ht="21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52">SUM(D50:D55)</f>
        <v>5913.2232700000004</v>
      </c>
      <c r="E49" s="27">
        <f t="shared" si="52"/>
        <v>6053.0929420000002</v>
      </c>
      <c r="F49" s="27">
        <f t="shared" si="52"/>
        <v>5286.7457359999999</v>
      </c>
      <c r="G49" s="27">
        <f t="shared" si="52"/>
        <v>6298.2550790000005</v>
      </c>
      <c r="H49" s="27">
        <f t="shared" si="52"/>
        <v>5888.7247400000006</v>
      </c>
      <c r="I49" s="27">
        <f t="shared" si="52"/>
        <v>4975.8888459999998</v>
      </c>
      <c r="J49" s="27">
        <f t="shared" si="52"/>
        <v>6347.0292130000007</v>
      </c>
      <c r="K49" s="27">
        <f t="shared" si="52"/>
        <v>6641.7107729999998</v>
      </c>
      <c r="L49" s="27">
        <f t="shared" si="52"/>
        <v>6059.1010460000007</v>
      </c>
      <c r="M49" s="27">
        <f t="shared" si="52"/>
        <v>7031.291373</v>
      </c>
      <c r="N49" s="27">
        <f t="shared" si="52"/>
        <v>7309.4095199999992</v>
      </c>
      <c r="O49" s="27">
        <f t="shared" ref="O49:O61" si="53">SUM(C49:N49)</f>
        <v>73944.885775999996</v>
      </c>
      <c r="Q49" s="67">
        <f>C49</f>
        <v>6140.4132380000001</v>
      </c>
      <c r="R49" s="67">
        <f>SUM($C49:D49)</f>
        <v>12053.636508</v>
      </c>
      <c r="S49" s="67">
        <f>SUM($C49:E49)</f>
        <v>18106.729449999999</v>
      </c>
      <c r="T49" s="67">
        <f>SUM($C49:F49)</f>
        <v>23393.475186</v>
      </c>
      <c r="U49" s="67">
        <f>SUM($C49:G49)</f>
        <v>29691.730264999998</v>
      </c>
      <c r="V49" s="67">
        <f>SUM($C49:H49)</f>
        <v>35580.455004999996</v>
      </c>
      <c r="W49" s="67">
        <f>SUM($C49:I49)</f>
        <v>40556.343850999998</v>
      </c>
      <c r="X49" s="67">
        <f>SUM($C49:J49)</f>
        <v>46903.373063999999</v>
      </c>
      <c r="Y49" s="67">
        <f>SUM($C49:K49)</f>
        <v>53545.083836999998</v>
      </c>
      <c r="Z49" s="67">
        <f>SUM($C49:L49)</f>
        <v>59604.184883000002</v>
      </c>
      <c r="AA49" s="67">
        <f>SUM($C49:M49)</f>
        <v>66635.476255999994</v>
      </c>
      <c r="AB49" s="67">
        <f>SUM($C49:N49)</f>
        <v>73944.885775999996</v>
      </c>
    </row>
    <row r="50" spans="1:28">
      <c r="A50" s="3" t="str">
        <f t="shared" ref="A50:A65" si="54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53"/>
        <v>20785.299557000002</v>
      </c>
      <c r="Q50" s="67">
        <f t="shared" ref="Q50:Q65" si="55">C50</f>
        <v>1633.9153140000001</v>
      </c>
      <c r="R50" s="67">
        <f>SUM($C50:D50)</f>
        <v>3407.9984340000001</v>
      </c>
      <c r="S50" s="67">
        <f>SUM($C50:E50)</f>
        <v>4763.5594149999997</v>
      </c>
      <c r="T50" s="67">
        <f>SUM($C50:F50)</f>
        <v>5881.5927569999994</v>
      </c>
      <c r="U50" s="67">
        <f>SUM($C50:G50)</f>
        <v>7597.7621279999994</v>
      </c>
      <c r="V50" s="67">
        <f>SUM($C50:H50)</f>
        <v>9358.3748329999999</v>
      </c>
      <c r="W50" s="67">
        <f>SUM($C50:I50)</f>
        <v>11388.457365</v>
      </c>
      <c r="X50" s="67">
        <f>SUM($C50:J50)</f>
        <v>13389.172584</v>
      </c>
      <c r="Y50" s="67">
        <f>SUM($C50:K50)</f>
        <v>14948.168642000001</v>
      </c>
      <c r="Z50" s="67">
        <f>SUM($C50:L50)</f>
        <v>16504.856494</v>
      </c>
      <c r="AA50" s="67">
        <f>SUM($C50:M50)</f>
        <v>18680.091498000002</v>
      </c>
      <c r="AB50" s="67">
        <f>SUM($C50:N50)</f>
        <v>20785.299557000002</v>
      </c>
    </row>
    <row r="51" spans="1:28">
      <c r="A51" s="3" t="str">
        <f t="shared" si="54"/>
        <v>FY1397Nangarhar Customs Office</v>
      </c>
      <c r="B51" s="29" t="str">
        <f t="shared" ref="B51:B66" si="56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53"/>
        <v>16445.477543999998</v>
      </c>
      <c r="Q51" s="67">
        <f t="shared" si="55"/>
        <v>1082.80051</v>
      </c>
      <c r="R51" s="67">
        <f>SUM($C51:D51)</f>
        <v>2219.7987789999997</v>
      </c>
      <c r="S51" s="67">
        <f>SUM($C51:E51)</f>
        <v>3439.9075029999995</v>
      </c>
      <c r="T51" s="67">
        <f>SUM($C51:F51)</f>
        <v>4728.2034689999991</v>
      </c>
      <c r="U51" s="67">
        <f>SUM($C51:G51)</f>
        <v>6287.7593269999988</v>
      </c>
      <c r="V51" s="67">
        <f>SUM($C51:H51)</f>
        <v>7794.2883279999987</v>
      </c>
      <c r="W51" s="67">
        <f>SUM($C51:I51)</f>
        <v>9257.0465579999982</v>
      </c>
      <c r="X51" s="67">
        <f>SUM($C51:J51)</f>
        <v>10603.413190999998</v>
      </c>
      <c r="Y51" s="67">
        <f>SUM($C51:K51)</f>
        <v>11845.594071999998</v>
      </c>
      <c r="Z51" s="67">
        <f>SUM($C51:L51)</f>
        <v>13462.760123999999</v>
      </c>
      <c r="AA51" s="67">
        <f>SUM($C51:M51)</f>
        <v>14806.815263999999</v>
      </c>
      <c r="AB51" s="67">
        <f>SUM($C51:N51)</f>
        <v>16445.477543999998</v>
      </c>
    </row>
    <row r="52" spans="1:28">
      <c r="A52" s="3" t="str">
        <f t="shared" si="54"/>
        <v>FY1397Balkh Customs Office</v>
      </c>
      <c r="B52" s="29" t="str">
        <f t="shared" si="56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53"/>
        <v>11967.986849999999</v>
      </c>
      <c r="Q52" s="67">
        <f t="shared" si="55"/>
        <v>1092.8130650000001</v>
      </c>
      <c r="R52" s="67">
        <f>SUM($C52:D52)</f>
        <v>1949.9800009999999</v>
      </c>
      <c r="S52" s="67">
        <f>SUM($C52:E52)</f>
        <v>3260.4126349999997</v>
      </c>
      <c r="T52" s="67">
        <f>SUM($C52:F52)</f>
        <v>4275.6863859999994</v>
      </c>
      <c r="U52" s="67">
        <f>SUM($C52:G52)</f>
        <v>5194.7807359999997</v>
      </c>
      <c r="V52" s="67">
        <f>SUM($C52:H52)</f>
        <v>6019.0539289999997</v>
      </c>
      <c r="W52" s="67">
        <f>SUM($C52:I52)</f>
        <v>6732.1212489999998</v>
      </c>
      <c r="X52" s="67">
        <f>SUM($C52:J52)</f>
        <v>7864.0044149999994</v>
      </c>
      <c r="Y52" s="67">
        <f>SUM($C52:K52)</f>
        <v>8830.1957029999994</v>
      </c>
      <c r="Z52" s="67">
        <f>SUM($C52:L52)</f>
        <v>9769.4428059999991</v>
      </c>
      <c r="AA52" s="67">
        <f>SUM($C52:M52)</f>
        <v>10926.355324999999</v>
      </c>
      <c r="AB52" s="67">
        <f>SUM($C52:N52)</f>
        <v>11967.986849999999</v>
      </c>
    </row>
    <row r="53" spans="1:28">
      <c r="A53" s="3" t="str">
        <f t="shared" si="54"/>
        <v>FY1397Kandahar Customs Office</v>
      </c>
      <c r="B53" s="29" t="str">
        <f t="shared" si="56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53"/>
        <v>7068.4432450000004</v>
      </c>
      <c r="Q53" s="67">
        <f t="shared" si="55"/>
        <v>588.89908200000002</v>
      </c>
      <c r="R53" s="67">
        <f>SUM($C53:D53)</f>
        <v>1084.1076780000001</v>
      </c>
      <c r="S53" s="67">
        <f>SUM($C53:E53)</f>
        <v>1637.1365690000002</v>
      </c>
      <c r="T53" s="67">
        <f>SUM($C53:F53)</f>
        <v>2213.3599710000003</v>
      </c>
      <c r="U53" s="67">
        <f>SUM($C53:G53)</f>
        <v>2808.2159810000003</v>
      </c>
      <c r="V53" s="67">
        <f>SUM($C53:H53)</f>
        <v>3262.1213980000002</v>
      </c>
      <c r="W53" s="67">
        <f>SUM($C53:I53)</f>
        <v>2515.4771200000005</v>
      </c>
      <c r="X53" s="67">
        <f>SUM($C53:J53)</f>
        <v>2961.5770660000003</v>
      </c>
      <c r="Y53" s="67">
        <f>SUM($C53:K53)</f>
        <v>4604.1885360000006</v>
      </c>
      <c r="Z53" s="67">
        <f>SUM($C53:L53)</f>
        <v>5234.7135720000006</v>
      </c>
      <c r="AA53" s="67">
        <f>SUM($C53:M53)</f>
        <v>6101.4166890000006</v>
      </c>
      <c r="AB53" s="67">
        <f>SUM($C53:N53)</f>
        <v>7068.4432450000004</v>
      </c>
    </row>
    <row r="54" spans="1:28">
      <c r="A54" s="3" t="str">
        <f t="shared" si="54"/>
        <v>FY1397Nimroz Customs Office</v>
      </c>
      <c r="B54" s="29" t="str">
        <f t="shared" si="56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53"/>
        <v>6233.317634</v>
      </c>
      <c r="Q54" s="67">
        <f t="shared" si="55"/>
        <v>788.97680600000001</v>
      </c>
      <c r="R54" s="67">
        <f>SUM($C54:D54)</f>
        <v>1488.2171920000001</v>
      </c>
      <c r="S54" s="67">
        <f>SUM($C54:E54)</f>
        <v>1992.8887240000001</v>
      </c>
      <c r="T54" s="67">
        <f>SUM($C54:F54)</f>
        <v>2375.062899</v>
      </c>
      <c r="U54" s="67">
        <f>SUM($C54:G54)</f>
        <v>2998.3858620000001</v>
      </c>
      <c r="V54" s="67">
        <f>SUM($C54:H54)</f>
        <v>3655.0520690000003</v>
      </c>
      <c r="W54" s="67">
        <f>SUM($C54:I54)</f>
        <v>4319.8501340000003</v>
      </c>
      <c r="X54" s="67">
        <f>SUM($C54:J54)</f>
        <v>4883.7474609999999</v>
      </c>
      <c r="Y54" s="67">
        <f>SUM($C54:K54)</f>
        <v>5271.4210059999996</v>
      </c>
      <c r="Z54" s="67">
        <f>SUM($C54:L54)</f>
        <v>5717.320068</v>
      </c>
      <c r="AA54" s="67">
        <f>SUM($C54:M54)</f>
        <v>6233.317634</v>
      </c>
      <c r="AB54" s="67">
        <f>SUM($C54:N54)</f>
        <v>6233.317634</v>
      </c>
    </row>
    <row r="55" spans="1:28">
      <c r="A55" s="3" t="str">
        <f t="shared" si="54"/>
        <v>FY1397Other Customs Offices</v>
      </c>
      <c r="B55" s="29" t="str">
        <f t="shared" si="56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53"/>
        <v>11444.360945999999</v>
      </c>
      <c r="Q55" s="67">
        <f t="shared" si="55"/>
        <v>953.00846100000001</v>
      </c>
      <c r="R55" s="67">
        <f>SUM($C55:D55)</f>
        <v>1903.5344239999999</v>
      </c>
      <c r="S55" s="67">
        <f>SUM($C55:E55)</f>
        <v>3012.8246039999999</v>
      </c>
      <c r="T55" s="67">
        <f>SUM($C55:F55)</f>
        <v>3919.569704</v>
      </c>
      <c r="U55" s="67">
        <f>SUM($C55:G55)</f>
        <v>4804.826231</v>
      </c>
      <c r="V55" s="67">
        <f>SUM($C55:H55)</f>
        <v>5491.5644480000001</v>
      </c>
      <c r="W55" s="67">
        <f>SUM($C55:I55)</f>
        <v>6343.3914249999998</v>
      </c>
      <c r="X55" s="67">
        <f>SUM($C55:J55)</f>
        <v>7201.4583469999998</v>
      </c>
      <c r="Y55" s="67">
        <f>SUM($C55:K55)</f>
        <v>8045.5158780000002</v>
      </c>
      <c r="Z55" s="67">
        <f>SUM($C55:L55)</f>
        <v>8915.0918189999993</v>
      </c>
      <c r="AA55" s="67">
        <f>SUM($C55:M55)</f>
        <v>9887.4798459999984</v>
      </c>
      <c r="AB55" s="67">
        <f>SUM($C55:N55)</f>
        <v>11444.360945999999</v>
      </c>
    </row>
    <row r="56" spans="1:28">
      <c r="A56" s="3" t="str">
        <f t="shared" si="54"/>
        <v>FY1397Afghanistan Revenue Department</v>
      </c>
      <c r="B56" s="26" t="str">
        <f t="shared" si="56"/>
        <v>Afghanistan Revenue Department</v>
      </c>
      <c r="C56" s="27">
        <f>SUM(C57:C61)</f>
        <v>7208.3537005799999</v>
      </c>
      <c r="D56" s="27">
        <f t="shared" ref="D56:N56" si="57">SUM(D57:D61)</f>
        <v>5086.0199603000001</v>
      </c>
      <c r="E56" s="27">
        <f t="shared" si="57"/>
        <v>7597.5008002500017</v>
      </c>
      <c r="F56" s="27">
        <f t="shared" si="57"/>
        <v>9399.9236263599996</v>
      </c>
      <c r="G56" s="27">
        <f t="shared" si="57"/>
        <v>6508.9116596500025</v>
      </c>
      <c r="H56" s="27">
        <f t="shared" si="57"/>
        <v>8893.4460191500002</v>
      </c>
      <c r="I56" s="27">
        <f t="shared" si="57"/>
        <v>10692.496199409998</v>
      </c>
      <c r="J56" s="27">
        <f t="shared" si="57"/>
        <v>6692.1525026100007</v>
      </c>
      <c r="K56" s="27">
        <f t="shared" si="57"/>
        <v>10776.4300344</v>
      </c>
      <c r="L56" s="27">
        <f t="shared" si="57"/>
        <v>10568.079462329999</v>
      </c>
      <c r="M56" s="27">
        <f t="shared" si="57"/>
        <v>16443.288016230003</v>
      </c>
      <c r="N56" s="27">
        <f t="shared" si="57"/>
        <v>15750.285942459999</v>
      </c>
      <c r="O56" s="27">
        <f t="shared" si="53"/>
        <v>115616.88792373</v>
      </c>
      <c r="Q56" s="67">
        <f t="shared" si="55"/>
        <v>7208.3537005799999</v>
      </c>
      <c r="R56" s="67">
        <f>SUM($C56:D56)</f>
        <v>12294.373660879999</v>
      </c>
      <c r="S56" s="67">
        <f>SUM($C56:E56)</f>
        <v>19891.874461129999</v>
      </c>
      <c r="T56" s="67">
        <f>SUM($C56:F56)</f>
        <v>29291.798087489999</v>
      </c>
      <c r="U56" s="67">
        <f>SUM($C56:G56)</f>
        <v>35800.709747140005</v>
      </c>
      <c r="V56" s="67">
        <f>SUM($C56:H56)</f>
        <v>44694.155766290001</v>
      </c>
      <c r="W56" s="67">
        <f>SUM($C56:I56)</f>
        <v>55386.651965700003</v>
      </c>
      <c r="X56" s="67">
        <f>SUM($C56:J56)</f>
        <v>62078.804468310002</v>
      </c>
      <c r="Y56" s="67">
        <f>SUM($C56:K56)</f>
        <v>72855.234502709995</v>
      </c>
      <c r="Z56" s="67">
        <f>SUM($C56:L56)</f>
        <v>83423.313965039997</v>
      </c>
      <c r="AA56" s="67">
        <f>SUM($C56:M56)</f>
        <v>99866.601981269996</v>
      </c>
      <c r="AB56" s="67">
        <f>SUM($C56:N56)</f>
        <v>115616.88792373</v>
      </c>
    </row>
    <row r="57" spans="1:28">
      <c r="A57" s="3" t="str">
        <f t="shared" si="54"/>
        <v>FY1397Mustofiats</v>
      </c>
      <c r="B57" s="29" t="str">
        <f t="shared" si="56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53"/>
        <v>5727.5231206399994</v>
      </c>
      <c r="Q57" s="67">
        <f t="shared" si="55"/>
        <v>308.50962199999998</v>
      </c>
      <c r="R57" s="67">
        <f>SUM($C57:D57)</f>
        <v>594.75229300000001</v>
      </c>
      <c r="S57" s="67">
        <f>SUM($C57:E57)</f>
        <v>1133.9120539999999</v>
      </c>
      <c r="T57" s="67">
        <f>SUM($C57:F57)</f>
        <v>1565.3442229999998</v>
      </c>
      <c r="U57" s="67">
        <f>SUM($C57:G57)</f>
        <v>1964.1470899999999</v>
      </c>
      <c r="V57" s="67">
        <f>SUM($C57:H57)</f>
        <v>2352.1934700000002</v>
      </c>
      <c r="W57" s="67">
        <f>SUM($C57:I57)</f>
        <v>3911.1859549999999</v>
      </c>
      <c r="X57" s="67">
        <f>SUM($C57:J57)</f>
        <v>4481.5350656399996</v>
      </c>
      <c r="Y57" s="67">
        <f>SUM($C57:K57)</f>
        <v>3635.3866236399995</v>
      </c>
      <c r="Z57" s="67">
        <f>SUM($C57:L57)</f>
        <v>4194.6052926399998</v>
      </c>
      <c r="AA57" s="67">
        <f>SUM($C57:M57)</f>
        <v>4829.7440706399993</v>
      </c>
      <c r="AB57" s="67">
        <f>SUM($C57:N57)</f>
        <v>5727.5231206399994</v>
      </c>
    </row>
    <row r="58" spans="1:28">
      <c r="A58" s="3" t="str">
        <f t="shared" si="54"/>
        <v>FY1397LTO</v>
      </c>
      <c r="B58" s="29" t="str">
        <f t="shared" si="56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53"/>
        <v>31218.452160280001</v>
      </c>
      <c r="Q58" s="67">
        <f t="shared" si="55"/>
        <v>2900.8548097000003</v>
      </c>
      <c r="R58" s="67">
        <f>SUM($C58:D58)</f>
        <v>3691.15543875</v>
      </c>
      <c r="S58" s="67">
        <f>SUM($C58:E58)</f>
        <v>5286.9070189200002</v>
      </c>
      <c r="T58" s="67">
        <f>SUM($C58:F58)</f>
        <v>8060.4240690799998</v>
      </c>
      <c r="U58" s="67">
        <f>SUM($C58:G58)</f>
        <v>8934.4368094399997</v>
      </c>
      <c r="V58" s="67">
        <f>SUM($C58:H58)</f>
        <v>11868.95636581</v>
      </c>
      <c r="W58" s="67">
        <f>SUM($C58:I58)</f>
        <v>14586.54854711</v>
      </c>
      <c r="X58" s="67">
        <f>SUM($C58:J58)</f>
        <v>15490.82143889</v>
      </c>
      <c r="Y58" s="67">
        <f>SUM($C58:K58)</f>
        <v>20036.098853520001</v>
      </c>
      <c r="Z58" s="67">
        <f>SUM($C58:L58)</f>
        <v>24263.647086620003</v>
      </c>
      <c r="AA58" s="67">
        <f>SUM($C58:M58)</f>
        <v>28155.660072320003</v>
      </c>
      <c r="AB58" s="67">
        <f>SUM($C58:N58)</f>
        <v>31218.452160280001</v>
      </c>
    </row>
    <row r="59" spans="1:28">
      <c r="A59" s="3" t="str">
        <f t="shared" si="54"/>
        <v>FY1397MTO</v>
      </c>
      <c r="B59" s="29" t="str">
        <f t="shared" si="56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53"/>
        <v>17693.056815589996</v>
      </c>
      <c r="Q59" s="67">
        <f t="shared" si="55"/>
        <v>1184.17047183</v>
      </c>
      <c r="R59" s="67">
        <f>SUM($C59:D59)</f>
        <v>2050.5797821400001</v>
      </c>
      <c r="S59" s="67">
        <f>SUM($C59:E59)</f>
        <v>3398.5950497500003</v>
      </c>
      <c r="T59" s="67">
        <f>SUM($C59:F59)</f>
        <v>4976.4616856900002</v>
      </c>
      <c r="U59" s="67">
        <f>SUM($C59:G59)</f>
        <v>6174.9016341500001</v>
      </c>
      <c r="V59" s="67">
        <f>SUM($C59:H59)</f>
        <v>7478.0586521100004</v>
      </c>
      <c r="W59" s="67">
        <f>SUM($C59:I59)</f>
        <v>9042.44075385</v>
      </c>
      <c r="X59" s="67">
        <f>SUM($C59:J59)</f>
        <v>10457.62361748</v>
      </c>
      <c r="Y59" s="67">
        <f>SUM($C59:K59)</f>
        <v>11552.355005009998</v>
      </c>
      <c r="Z59" s="67">
        <f>SUM($C59:L59)</f>
        <v>13543.903830159998</v>
      </c>
      <c r="AA59" s="67">
        <f>SUM($C59:M59)</f>
        <v>15425.086849939997</v>
      </c>
      <c r="AB59" s="67">
        <f>SUM($C59:N59)</f>
        <v>17693.056815589996</v>
      </c>
    </row>
    <row r="60" spans="1:28">
      <c r="A60" s="3" t="str">
        <f t="shared" si="54"/>
        <v>FY1397STO</v>
      </c>
      <c r="B60" s="29" t="str">
        <f t="shared" si="56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53"/>
        <v>2922.3188219999997</v>
      </c>
      <c r="Q60" s="67">
        <f t="shared" si="55"/>
        <v>214.013912</v>
      </c>
      <c r="R60" s="67">
        <f>SUM($C60:D60)</f>
        <v>409.86235999999997</v>
      </c>
      <c r="S60" s="67">
        <f>SUM($C60:E60)</f>
        <v>749.81091300000003</v>
      </c>
      <c r="T60" s="67">
        <f>SUM($C60:F60)</f>
        <v>1018.615552</v>
      </c>
      <c r="U60" s="67">
        <f>SUM($C60:G60)</f>
        <v>1226.5896479999999</v>
      </c>
      <c r="V60" s="67">
        <f>SUM($C60:H60)</f>
        <v>1409.3925399999998</v>
      </c>
      <c r="W60" s="67">
        <f>SUM($C60:I60)</f>
        <v>1723.2646929999999</v>
      </c>
      <c r="X60" s="67">
        <f>SUM($C60:J60)</f>
        <v>1950.8873009999998</v>
      </c>
      <c r="Y60" s="67">
        <f>SUM($C60:K60)</f>
        <v>2167.0481609999997</v>
      </c>
      <c r="Z60" s="67">
        <f>SUM($C60:L60)</f>
        <v>2522.0251009999997</v>
      </c>
      <c r="AA60" s="67">
        <f>SUM($C60:M60)</f>
        <v>2922.3188219999997</v>
      </c>
      <c r="AB60" s="67">
        <f>SUM($C60:N60)</f>
        <v>2922.3188219999997</v>
      </c>
    </row>
    <row r="61" spans="1:28" ht="15.75" thickBot="1">
      <c r="A61" s="3" t="str">
        <f t="shared" si="54"/>
        <v>FY1397Ministries</v>
      </c>
      <c r="B61" s="29" t="str">
        <f t="shared" si="56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53"/>
        <v>58055.537005220001</v>
      </c>
      <c r="Q61" s="67">
        <f t="shared" si="55"/>
        <v>2600.804885049999</v>
      </c>
      <c r="R61" s="67">
        <f>SUM($C61:D61)</f>
        <v>5548.0237869899993</v>
      </c>
      <c r="S61" s="67">
        <f>SUM($C61:E61)</f>
        <v>9322.6494254600002</v>
      </c>
      <c r="T61" s="67">
        <f>SUM($C61:F61)</f>
        <v>13670.95255772</v>
      </c>
      <c r="U61" s="67">
        <f>SUM($C61:G61)</f>
        <v>17500.634565550001</v>
      </c>
      <c r="V61" s="67">
        <f>SUM($C61:H61)</f>
        <v>21585.55473837</v>
      </c>
      <c r="W61" s="67">
        <f>SUM($C61:I61)</f>
        <v>26123.212016739995</v>
      </c>
      <c r="X61" s="67">
        <f>SUM($C61:J61)</f>
        <v>29697.937045299997</v>
      </c>
      <c r="Y61" s="67">
        <f>SUM($C61:K61)</f>
        <v>35464.345859540001</v>
      </c>
      <c r="Z61" s="67">
        <f>SUM($C61:L61)</f>
        <v>38899.13265462</v>
      </c>
      <c r="AA61" s="67">
        <f>SUM($C61:M61)</f>
        <v>48533.792166370004</v>
      </c>
      <c r="AB61" s="67">
        <f>SUM($C61:N61)</f>
        <v>58055.537005220001</v>
      </c>
    </row>
    <row r="62" spans="1:28" ht="15.75" thickBot="1">
      <c r="A62" s="3" t="str">
        <f t="shared" si="54"/>
        <v>FY1397Total Revenues</v>
      </c>
      <c r="B62" s="30" t="str">
        <f t="shared" si="56"/>
        <v>Total Revenues</v>
      </c>
      <c r="C62" s="31">
        <f>C49+C56</f>
        <v>13348.76693858</v>
      </c>
      <c r="D62" s="31">
        <f t="shared" ref="D62:O62" si="58">D49+D56</f>
        <v>10999.243230300001</v>
      </c>
      <c r="E62" s="31">
        <f t="shared" si="58"/>
        <v>13650.593742250003</v>
      </c>
      <c r="F62" s="31">
        <f t="shared" si="58"/>
        <v>14686.66936236</v>
      </c>
      <c r="G62" s="31">
        <f t="shared" si="58"/>
        <v>12807.166738650003</v>
      </c>
      <c r="H62" s="31">
        <f t="shared" si="58"/>
        <v>14782.170759150002</v>
      </c>
      <c r="I62" s="31">
        <f t="shared" si="58"/>
        <v>15668.385045409997</v>
      </c>
      <c r="J62" s="31">
        <f t="shared" si="58"/>
        <v>13039.181715610001</v>
      </c>
      <c r="K62" s="31">
        <f t="shared" si="58"/>
        <v>17418.140807399999</v>
      </c>
      <c r="L62" s="31">
        <f t="shared" si="58"/>
        <v>16627.180508329999</v>
      </c>
      <c r="M62" s="31">
        <f t="shared" si="58"/>
        <v>23474.579389230003</v>
      </c>
      <c r="N62" s="31">
        <f t="shared" si="58"/>
        <v>23059.695462459997</v>
      </c>
      <c r="O62" s="31">
        <f t="shared" si="58"/>
        <v>189561.77369972999</v>
      </c>
      <c r="Q62" s="67">
        <f t="shared" si="55"/>
        <v>13348.76693858</v>
      </c>
      <c r="R62" s="67">
        <f>SUM($C62:D62)</f>
        <v>24348.010168879999</v>
      </c>
      <c r="S62" s="67">
        <f>SUM($C62:E62)</f>
        <v>37998.603911130005</v>
      </c>
      <c r="T62" s="67">
        <f>SUM($C62:F62)</f>
        <v>52685.273273490006</v>
      </c>
      <c r="U62" s="67">
        <f>SUM($C62:G62)</f>
        <v>65492.44001214001</v>
      </c>
      <c r="V62" s="67">
        <f>SUM($C62:H62)</f>
        <v>80274.610771290012</v>
      </c>
      <c r="W62" s="67">
        <f>SUM($C62:I62)</f>
        <v>95942.995816700015</v>
      </c>
      <c r="X62" s="67">
        <f>SUM($C62:J62)</f>
        <v>108982.17753231002</v>
      </c>
      <c r="Y62" s="67">
        <f>SUM($C62:K62)</f>
        <v>126400.31833971001</v>
      </c>
      <c r="Z62" s="67">
        <f>SUM($C62:L62)</f>
        <v>143027.49884804001</v>
      </c>
      <c r="AA62" s="67">
        <f>SUM($C62:M62)</f>
        <v>166502.07823727001</v>
      </c>
      <c r="AB62" s="67">
        <f>SUM($C62:N62)</f>
        <v>189561.77369972999</v>
      </c>
    </row>
    <row r="63" spans="1:28">
      <c r="A63" s="3" t="str">
        <f t="shared" si="54"/>
        <v>FY1397Tax Revenues</v>
      </c>
      <c r="B63" s="32" t="str">
        <f t="shared" si="56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59">SUM(C63:N63)</f>
        <v>83484.636855479999</v>
      </c>
      <c r="Q63" s="67">
        <f t="shared" si="55"/>
        <v>7276.3705570100001</v>
      </c>
      <c r="R63" s="67">
        <f>SUM($C63:D63)</f>
        <v>11813.626369720001</v>
      </c>
      <c r="S63" s="67">
        <f>SUM($C63:E63)</f>
        <v>18007.423337070002</v>
      </c>
      <c r="T63" s="67">
        <f>SUM($C63:F63)</f>
        <v>24982.713149410003</v>
      </c>
      <c r="U63" s="67">
        <f>SUM($C63:G63)</f>
        <v>30062.395523270003</v>
      </c>
      <c r="V63" s="67">
        <f>SUM($C63:H63)</f>
        <v>37189.392787160003</v>
      </c>
      <c r="W63" s="67">
        <f>SUM($C63:I63)</f>
        <v>44498.3684125</v>
      </c>
      <c r="X63" s="67">
        <f>SUM($C63:J63)</f>
        <v>50114.657415709997</v>
      </c>
      <c r="Y63" s="67">
        <f>SUM($C63:K63)</f>
        <v>56556.875215529995</v>
      </c>
      <c r="Z63" s="67">
        <f>SUM($C63:L63)</f>
        <v>65277.097417219993</v>
      </c>
      <c r="AA63" s="67">
        <f>SUM($C63:M63)</f>
        <v>74829.947705849991</v>
      </c>
      <c r="AB63" s="67">
        <f>SUM($C63:N63)</f>
        <v>83484.636855479999</v>
      </c>
    </row>
    <row r="64" spans="1:28">
      <c r="A64" s="3" t="str">
        <f t="shared" si="54"/>
        <v>FY1397Customs Revenues</v>
      </c>
      <c r="B64" s="32" t="str">
        <f t="shared" si="56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59"/>
        <v>35192.164741000001</v>
      </c>
      <c r="Q64" s="67">
        <f t="shared" si="55"/>
        <v>2767.1476809999999</v>
      </c>
      <c r="R64" s="67">
        <f>SUM($C64:D64)</f>
        <v>5512.2625310000003</v>
      </c>
      <c r="S64" s="67">
        <f>SUM($C64:E64)</f>
        <v>8364.6736830000009</v>
      </c>
      <c r="T64" s="67">
        <f>SUM($C64:F64)</f>
        <v>11015.347142000001</v>
      </c>
      <c r="U64" s="67">
        <f>SUM($C64:G64)</f>
        <v>14080.811514000001</v>
      </c>
      <c r="V64" s="67">
        <f>SUM($C64:H64)</f>
        <v>16771.654914000002</v>
      </c>
      <c r="W64" s="67">
        <f>SUM($C64:I64)</f>
        <v>19899.265291000003</v>
      </c>
      <c r="X64" s="67">
        <f>SUM($C64:J64)</f>
        <v>22996.508669000003</v>
      </c>
      <c r="Y64" s="67">
        <f>SUM($C64:K64)</f>
        <v>25526.434085000001</v>
      </c>
      <c r="Z64" s="67">
        <f>SUM($C64:L64)</f>
        <v>28408.138289000002</v>
      </c>
      <c r="AA64" s="67">
        <f>SUM($C64:M64)</f>
        <v>31709.239177000003</v>
      </c>
      <c r="AB64" s="67">
        <f>SUM($C64:N64)</f>
        <v>35192.164741000001</v>
      </c>
    </row>
    <row r="65" spans="1:28" ht="15.75" thickBot="1">
      <c r="A65" s="3" t="str">
        <f t="shared" si="54"/>
        <v>FY1397Non-tax Revenues</v>
      </c>
      <c r="B65" s="32" t="str">
        <f t="shared" si="56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59"/>
        <v>70884.972103249995</v>
      </c>
      <c r="Q65" s="67">
        <f t="shared" si="55"/>
        <v>3305.2487005699995</v>
      </c>
      <c r="R65" s="67">
        <f>SUM($C65:D65)</f>
        <v>7022.1212681599991</v>
      </c>
      <c r="S65" s="67">
        <f>SUM($C65:E65)</f>
        <v>11626.506891059998</v>
      </c>
      <c r="T65" s="67">
        <f>SUM($C65:F65)</f>
        <v>16687.21298208</v>
      </c>
      <c r="U65" s="67">
        <f>SUM($C65:G65)</f>
        <v>21349.232974869999</v>
      </c>
      <c r="V65" s="67">
        <f>SUM($C65:H65)</f>
        <v>26313.56307013</v>
      </c>
      <c r="W65" s="67">
        <f>SUM($C65:I65)</f>
        <v>31545.362113199997</v>
      </c>
      <c r="X65" s="67">
        <f>SUM($C65:J65)</f>
        <v>35871.011447599994</v>
      </c>
      <c r="Y65" s="67">
        <f>SUM($C65:K65)</f>
        <v>44317.009039179997</v>
      </c>
      <c r="Z65" s="67">
        <f>SUM($C65:L65)</f>
        <v>49342.263141819996</v>
      </c>
      <c r="AA65" s="67">
        <f>SUM($C65:M65)</f>
        <v>59962.891354419997</v>
      </c>
      <c r="AB65" s="67">
        <f>SUM($C65:N65)</f>
        <v>70884.972103249995</v>
      </c>
    </row>
    <row r="66" spans="1:28" ht="15.75" thickBot="1">
      <c r="B66" s="30" t="str">
        <f t="shared" si="56"/>
        <v>Total Revenues</v>
      </c>
      <c r="C66" s="31">
        <f>SUM(C63:C65)</f>
        <v>13348.76693858</v>
      </c>
      <c r="D66" s="31">
        <f t="shared" ref="D66:O66" si="60">SUM(D63:D65)</f>
        <v>10999.243230300001</v>
      </c>
      <c r="E66" s="31">
        <f t="shared" si="60"/>
        <v>13650.593742249999</v>
      </c>
      <c r="F66" s="31">
        <f t="shared" si="60"/>
        <v>14686.66936236</v>
      </c>
      <c r="G66" s="31">
        <f t="shared" si="60"/>
        <v>12807.166738650001</v>
      </c>
      <c r="H66" s="31">
        <f t="shared" si="60"/>
        <v>14782.17075915</v>
      </c>
      <c r="I66" s="31">
        <f t="shared" si="60"/>
        <v>15668.385045409999</v>
      </c>
      <c r="J66" s="31">
        <f t="shared" si="60"/>
        <v>13039.181715610001</v>
      </c>
      <c r="K66" s="31">
        <f t="shared" si="60"/>
        <v>17418.140807399999</v>
      </c>
      <c r="L66" s="31">
        <f t="shared" si="60"/>
        <v>16627.180508329999</v>
      </c>
      <c r="M66" s="31">
        <f t="shared" si="60"/>
        <v>23474.579389230003</v>
      </c>
      <c r="N66" s="31">
        <f t="shared" si="60"/>
        <v>23059.695462460004</v>
      </c>
      <c r="O66" s="31">
        <f t="shared" si="60"/>
        <v>189561.77369972999</v>
      </c>
    </row>
    <row r="68" spans="1:28">
      <c r="B68" s="32" t="s">
        <v>27</v>
      </c>
      <c r="C68" s="33">
        <f>C62-C66</f>
        <v>0</v>
      </c>
      <c r="D68" s="33">
        <f t="shared" ref="D68:N68" si="61">D62-D66</f>
        <v>0</v>
      </c>
      <c r="E68" s="33">
        <f t="shared" si="61"/>
        <v>0</v>
      </c>
      <c r="F68" s="33">
        <f t="shared" si="61"/>
        <v>0</v>
      </c>
      <c r="G68" s="33">
        <f t="shared" si="61"/>
        <v>0</v>
      </c>
      <c r="H68" s="33">
        <f t="shared" si="61"/>
        <v>0</v>
      </c>
      <c r="I68" s="33">
        <f t="shared" si="61"/>
        <v>0</v>
      </c>
      <c r="J68" s="33">
        <f t="shared" si="61"/>
        <v>0</v>
      </c>
      <c r="K68" s="33">
        <f t="shared" si="61"/>
        <v>0</v>
      </c>
      <c r="L68" s="33">
        <f t="shared" si="61"/>
        <v>0</v>
      </c>
      <c r="M68" s="33">
        <f t="shared" si="61"/>
        <v>0</v>
      </c>
      <c r="N68" s="33">
        <f t="shared" si="61"/>
        <v>0</v>
      </c>
      <c r="O68" s="33"/>
    </row>
    <row r="70" spans="1:28" ht="21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62">SUM(D73:D78)</f>
        <v>4941</v>
      </c>
      <c r="E72" s="27">
        <f t="shared" si="62"/>
        <v>4181</v>
      </c>
      <c r="F72" s="27">
        <f t="shared" si="62"/>
        <v>5642</v>
      </c>
      <c r="G72" s="27">
        <f t="shared" si="62"/>
        <v>7377</v>
      </c>
      <c r="H72" s="27">
        <f t="shared" si="62"/>
        <v>7446</v>
      </c>
      <c r="I72" s="27">
        <f t="shared" si="62"/>
        <v>5800</v>
      </c>
      <c r="J72" s="27">
        <f t="shared" si="62"/>
        <v>6807</v>
      </c>
      <c r="K72" s="27">
        <f t="shared" si="62"/>
        <v>5766</v>
      </c>
      <c r="L72" s="27">
        <f t="shared" si="62"/>
        <v>6087</v>
      </c>
      <c r="M72" s="27">
        <f t="shared" si="62"/>
        <v>5945</v>
      </c>
      <c r="N72" s="27">
        <f t="shared" si="62"/>
        <v>7514</v>
      </c>
      <c r="O72" s="27">
        <f t="shared" ref="O72:O84" si="63">SUM(C72:N72)</f>
        <v>73591</v>
      </c>
      <c r="Q72" s="67">
        <f>C72</f>
        <v>6085</v>
      </c>
      <c r="R72" s="67">
        <f>SUM($C72:D72)</f>
        <v>11026</v>
      </c>
      <c r="S72" s="67">
        <f>SUM($C72:E72)</f>
        <v>15207</v>
      </c>
      <c r="T72" s="67">
        <f>SUM($C72:F72)</f>
        <v>20849</v>
      </c>
      <c r="U72" s="67">
        <f>SUM($C72:G72)</f>
        <v>28226</v>
      </c>
      <c r="V72" s="67">
        <f>SUM($C72:H72)</f>
        <v>35672</v>
      </c>
      <c r="W72" s="67">
        <f>SUM($C72:I72)</f>
        <v>41472</v>
      </c>
      <c r="X72" s="67">
        <f>SUM($C72:J72)</f>
        <v>48279</v>
      </c>
      <c r="Y72" s="67">
        <f>SUM($C72:K72)</f>
        <v>54045</v>
      </c>
      <c r="Z72" s="67">
        <f>SUM($C72:L72)</f>
        <v>60132</v>
      </c>
      <c r="AA72" s="67">
        <f>SUM($C72:M72)</f>
        <v>66077</v>
      </c>
      <c r="AB72" s="67">
        <f>SUM($C72:N72)</f>
        <v>73591</v>
      </c>
    </row>
    <row r="73" spans="1:28">
      <c r="A73" s="3" t="str">
        <f t="shared" ref="A73:A88" si="64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63"/>
        <v>20157</v>
      </c>
      <c r="Q73" s="67">
        <f t="shared" ref="Q73:Q88" si="65">C73</f>
        <v>1599</v>
      </c>
      <c r="R73" s="67">
        <f>SUM($C73:D73)</f>
        <v>2604</v>
      </c>
      <c r="S73" s="67">
        <f>SUM($C73:E73)</f>
        <v>3270</v>
      </c>
      <c r="T73" s="67">
        <f>SUM($C73:F73)</f>
        <v>4519</v>
      </c>
      <c r="U73" s="67">
        <f>SUM($C73:G73)</f>
        <v>6491</v>
      </c>
      <c r="V73" s="67">
        <f>SUM($C73:H73)</f>
        <v>8755</v>
      </c>
      <c r="W73" s="67">
        <f>SUM($C73:I73)</f>
        <v>10605</v>
      </c>
      <c r="X73" s="67">
        <f>SUM($C73:J73)</f>
        <v>12463</v>
      </c>
      <c r="Y73" s="67">
        <f>SUM($C73:K73)</f>
        <v>14821</v>
      </c>
      <c r="Z73" s="67">
        <f>SUM($C73:L73)</f>
        <v>16554</v>
      </c>
      <c r="AA73" s="67">
        <f>SUM($C73:M73)</f>
        <v>18375</v>
      </c>
      <c r="AB73" s="67">
        <f>SUM($C73:N73)</f>
        <v>20157</v>
      </c>
    </row>
    <row r="74" spans="1:28">
      <c r="A74" s="3" t="str">
        <f t="shared" si="64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63"/>
        <v>13949</v>
      </c>
      <c r="Q74" s="67">
        <f t="shared" si="65"/>
        <v>1294</v>
      </c>
      <c r="R74" s="67">
        <f>SUM($C74:D74)</f>
        <v>2499</v>
      </c>
      <c r="S74" s="67">
        <f>SUM($C74:E74)</f>
        <v>2547</v>
      </c>
      <c r="T74" s="67">
        <f>SUM($C74:F74)</f>
        <v>3966</v>
      </c>
      <c r="U74" s="67">
        <f>SUM($C74:G74)</f>
        <v>5298</v>
      </c>
      <c r="V74" s="67">
        <f>SUM($C74:H74)</f>
        <v>6580</v>
      </c>
      <c r="W74" s="67">
        <f>SUM($C74:I74)</f>
        <v>7552</v>
      </c>
      <c r="X74" s="67">
        <f>SUM($C74:J74)</f>
        <v>8781</v>
      </c>
      <c r="Y74" s="67">
        <f>SUM($C74:K74)</f>
        <v>10025</v>
      </c>
      <c r="Z74" s="67">
        <f>SUM($C74:L74)</f>
        <v>11264</v>
      </c>
      <c r="AA74" s="67">
        <f>SUM($C74:M74)</f>
        <v>12578</v>
      </c>
      <c r="AB74" s="67">
        <f>SUM($C74:N74)</f>
        <v>13949</v>
      </c>
    </row>
    <row r="75" spans="1:28">
      <c r="A75" s="3" t="str">
        <f t="shared" si="64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63"/>
        <v>11946</v>
      </c>
      <c r="Q75" s="67">
        <f t="shared" si="65"/>
        <v>1095</v>
      </c>
      <c r="R75" s="67">
        <f>SUM($C75:D75)</f>
        <v>2009</v>
      </c>
      <c r="S75" s="67">
        <f>SUM($C75:E75)</f>
        <v>2839</v>
      </c>
      <c r="T75" s="67">
        <f>SUM($C75:F75)</f>
        <v>3818</v>
      </c>
      <c r="U75" s="67">
        <f>SUM($C75:G75)</f>
        <v>4813</v>
      </c>
      <c r="V75" s="67">
        <f>SUM($C75:H75)</f>
        <v>5719</v>
      </c>
      <c r="W75" s="67">
        <f>SUM($C75:I75)</f>
        <v>6734</v>
      </c>
      <c r="X75" s="67">
        <f>SUM($C75:J75)</f>
        <v>7888</v>
      </c>
      <c r="Y75" s="67">
        <f>SUM($C75:K75)</f>
        <v>8734</v>
      </c>
      <c r="Z75" s="67">
        <f>SUM($C75:L75)</f>
        <v>9664</v>
      </c>
      <c r="AA75" s="67">
        <f>SUM($C75:M75)</f>
        <v>10398</v>
      </c>
      <c r="AB75" s="67">
        <f>SUM($C75:N75)</f>
        <v>11946</v>
      </c>
    </row>
    <row r="76" spans="1:28">
      <c r="A76" s="3" t="str">
        <f t="shared" si="64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63"/>
        <v>5755</v>
      </c>
      <c r="Q76" s="67">
        <f t="shared" si="65"/>
        <v>631</v>
      </c>
      <c r="R76" s="67">
        <f>SUM($C76:D76)</f>
        <v>1100</v>
      </c>
      <c r="S76" s="67">
        <f>SUM($C76:E76)</f>
        <v>1202</v>
      </c>
      <c r="T76" s="67">
        <f>SUM($C76:F76)</f>
        <v>1760</v>
      </c>
      <c r="U76" s="67">
        <f>SUM($C76:G76)</f>
        <v>2233</v>
      </c>
      <c r="V76" s="67">
        <f>SUM($C76:H76)</f>
        <v>2742</v>
      </c>
      <c r="W76" s="67">
        <f>SUM($C76:I76)</f>
        <v>3169</v>
      </c>
      <c r="X76" s="67">
        <f>SUM($C76:J76)</f>
        <v>3661</v>
      </c>
      <c r="Y76" s="67">
        <f>SUM($C76:K76)</f>
        <v>4019</v>
      </c>
      <c r="Z76" s="67">
        <f>SUM($C76:L76)</f>
        <v>4547</v>
      </c>
      <c r="AA76" s="67">
        <f>SUM($C76:M76)</f>
        <v>5066</v>
      </c>
      <c r="AB76" s="67">
        <f>SUM($C76:N76)</f>
        <v>5755</v>
      </c>
    </row>
    <row r="77" spans="1:28">
      <c r="A77" s="3" t="str">
        <f t="shared" si="64"/>
        <v>FY1396Nimroz Customs Office</v>
      </c>
      <c r="B77" s="29" t="str">
        <f t="shared" ref="B77:B89" si="66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63"/>
        <v>9850</v>
      </c>
      <c r="Q77" s="67">
        <f t="shared" si="65"/>
        <v>693</v>
      </c>
      <c r="R77" s="67">
        <f>SUM($C77:D77)</f>
        <v>1398</v>
      </c>
      <c r="S77" s="67">
        <f>SUM($C77:E77)</f>
        <v>2307</v>
      </c>
      <c r="T77" s="67">
        <f>SUM($C77:F77)</f>
        <v>2882</v>
      </c>
      <c r="U77" s="67">
        <f>SUM($C77:G77)</f>
        <v>4342</v>
      </c>
      <c r="V77" s="67">
        <f>SUM($C77:H77)</f>
        <v>5682</v>
      </c>
      <c r="W77" s="67">
        <f>SUM($C77:I77)</f>
        <v>6437</v>
      </c>
      <c r="X77" s="67">
        <f>SUM($C77:J77)</f>
        <v>7262</v>
      </c>
      <c r="Y77" s="67">
        <f>SUM($C77:K77)</f>
        <v>7963</v>
      </c>
      <c r="Z77" s="67">
        <f>SUM($C77:L77)</f>
        <v>8636</v>
      </c>
      <c r="AA77" s="67">
        <f>SUM($C77:M77)</f>
        <v>9274</v>
      </c>
      <c r="AB77" s="67">
        <f>SUM($C77:N77)</f>
        <v>9850</v>
      </c>
    </row>
    <row r="78" spans="1:28">
      <c r="A78" s="3" t="str">
        <f t="shared" si="64"/>
        <v>FY1396Other Customs Offices</v>
      </c>
      <c r="B78" s="29" t="str">
        <f t="shared" si="66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63"/>
        <v>11934</v>
      </c>
      <c r="Q78" s="67">
        <f t="shared" si="65"/>
        <v>773</v>
      </c>
      <c r="R78" s="67">
        <f>SUM($C78:D78)</f>
        <v>1416</v>
      </c>
      <c r="S78" s="67">
        <f>SUM($C78:E78)</f>
        <v>3042</v>
      </c>
      <c r="T78" s="67">
        <f>SUM($C78:F78)</f>
        <v>3904</v>
      </c>
      <c r="U78" s="67">
        <f>SUM($C78:G78)</f>
        <v>5049</v>
      </c>
      <c r="V78" s="67">
        <f>SUM($C78:H78)</f>
        <v>6194</v>
      </c>
      <c r="W78" s="67">
        <f>SUM($C78:I78)</f>
        <v>6975</v>
      </c>
      <c r="X78" s="67">
        <f>SUM($C78:J78)</f>
        <v>8224</v>
      </c>
      <c r="Y78" s="67">
        <f>SUM($C78:K78)</f>
        <v>8483</v>
      </c>
      <c r="Z78" s="67">
        <f>SUM($C78:L78)</f>
        <v>9467</v>
      </c>
      <c r="AA78" s="67">
        <f>SUM($C78:M78)</f>
        <v>10386</v>
      </c>
      <c r="AB78" s="67">
        <f>SUM($C78:N78)</f>
        <v>11934</v>
      </c>
    </row>
    <row r="79" spans="1:28">
      <c r="A79" s="3" t="str">
        <f t="shared" si="64"/>
        <v>FY1396Afghanistan Revenue Department</v>
      </c>
      <c r="B79" s="26" t="str">
        <f t="shared" si="66"/>
        <v>Afghanistan Revenue Department</v>
      </c>
      <c r="C79" s="27">
        <f>SUM(C80:C84)</f>
        <v>6078</v>
      </c>
      <c r="D79" s="27">
        <f t="shared" ref="D79:N79" si="67">SUM(D80:D84)</f>
        <v>4715</v>
      </c>
      <c r="E79" s="27">
        <f t="shared" si="67"/>
        <v>7871</v>
      </c>
      <c r="F79" s="27">
        <f t="shared" si="67"/>
        <v>8372</v>
      </c>
      <c r="G79" s="27">
        <f t="shared" si="67"/>
        <v>7820</v>
      </c>
      <c r="H79" s="27">
        <f t="shared" si="67"/>
        <v>6004</v>
      </c>
      <c r="I79" s="27">
        <f t="shared" si="67"/>
        <v>8084</v>
      </c>
      <c r="J79" s="27">
        <f t="shared" si="67"/>
        <v>7193</v>
      </c>
      <c r="K79" s="27">
        <f t="shared" si="67"/>
        <v>5812</v>
      </c>
      <c r="L79" s="27">
        <f t="shared" si="67"/>
        <v>8930</v>
      </c>
      <c r="M79" s="27">
        <f t="shared" si="67"/>
        <v>8359</v>
      </c>
      <c r="N79" s="27">
        <f t="shared" si="67"/>
        <v>16257</v>
      </c>
      <c r="O79" s="27">
        <f t="shared" si="63"/>
        <v>95495</v>
      </c>
      <c r="Q79" s="67">
        <f t="shared" si="65"/>
        <v>6078</v>
      </c>
      <c r="R79" s="67">
        <f>SUM($C79:D79)</f>
        <v>10793</v>
      </c>
      <c r="S79" s="67">
        <f>SUM($C79:E79)</f>
        <v>18664</v>
      </c>
      <c r="T79" s="67">
        <f>SUM($C79:F79)</f>
        <v>27036</v>
      </c>
      <c r="U79" s="67">
        <f>SUM($C79:G79)</f>
        <v>34856</v>
      </c>
      <c r="V79" s="67">
        <f>SUM($C79:H79)</f>
        <v>40860</v>
      </c>
      <c r="W79" s="67">
        <f>SUM($C79:I79)</f>
        <v>48944</v>
      </c>
      <c r="X79" s="67">
        <f>SUM($C79:J79)</f>
        <v>56137</v>
      </c>
      <c r="Y79" s="67">
        <f>SUM($C79:K79)</f>
        <v>61949</v>
      </c>
      <c r="Z79" s="67">
        <f>SUM($C79:L79)</f>
        <v>70879</v>
      </c>
      <c r="AA79" s="67">
        <f>SUM($C79:M79)</f>
        <v>79238</v>
      </c>
      <c r="AB79" s="67">
        <f>SUM($C79:N79)</f>
        <v>95495</v>
      </c>
    </row>
    <row r="80" spans="1:28">
      <c r="A80" s="3" t="str">
        <f t="shared" si="64"/>
        <v>FY1396Mustofiats</v>
      </c>
      <c r="B80" s="29" t="str">
        <f t="shared" si="66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63"/>
        <v>17965</v>
      </c>
      <c r="Q80" s="67">
        <f t="shared" si="65"/>
        <v>995</v>
      </c>
      <c r="R80" s="67">
        <f>SUM($C80:D80)</f>
        <v>1849</v>
      </c>
      <c r="S80" s="67">
        <f>SUM($C80:E80)</f>
        <v>4069</v>
      </c>
      <c r="T80" s="67">
        <f>SUM($C80:F80)</f>
        <v>5645</v>
      </c>
      <c r="U80" s="67">
        <f>SUM($C80:G80)</f>
        <v>7162</v>
      </c>
      <c r="V80" s="67">
        <f>SUM($C80:H80)</f>
        <v>8698</v>
      </c>
      <c r="W80" s="67">
        <f>SUM($C80:I80)</f>
        <v>10064</v>
      </c>
      <c r="X80" s="67">
        <f>SUM($C80:J80)</f>
        <v>11472</v>
      </c>
      <c r="Y80" s="67">
        <f>SUM($C80:K80)</f>
        <v>12624</v>
      </c>
      <c r="Z80" s="67">
        <f>SUM($C80:L80)</f>
        <v>14194</v>
      </c>
      <c r="AA80" s="67">
        <f>SUM($C80:M80)</f>
        <v>16662</v>
      </c>
      <c r="AB80" s="67">
        <f>SUM($C80:N80)</f>
        <v>17965</v>
      </c>
    </row>
    <row r="81" spans="1:28">
      <c r="A81" s="3" t="str">
        <f t="shared" si="64"/>
        <v>FY1396LTO</v>
      </c>
      <c r="B81" s="29" t="str">
        <f t="shared" si="66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63"/>
        <v>21665</v>
      </c>
      <c r="Q81" s="67">
        <f t="shared" si="65"/>
        <v>2418</v>
      </c>
      <c r="R81" s="67">
        <f>SUM($C81:D81)</f>
        <v>3073</v>
      </c>
      <c r="S81" s="67">
        <f>SUM($C81:E81)</f>
        <v>4861</v>
      </c>
      <c r="T81" s="67">
        <f>SUM($C81:F81)</f>
        <v>7820</v>
      </c>
      <c r="U81" s="67">
        <f>SUM($C81:G81)</f>
        <v>9496</v>
      </c>
      <c r="V81" s="67">
        <f>SUM($C81:H81)</f>
        <v>10549</v>
      </c>
      <c r="W81" s="67">
        <f>SUM($C81:I81)</f>
        <v>13927</v>
      </c>
      <c r="X81" s="67">
        <f>SUM($C81:J81)</f>
        <v>15301</v>
      </c>
      <c r="Y81" s="67">
        <f>SUM($C81:K81)</f>
        <v>16407</v>
      </c>
      <c r="Z81" s="67">
        <f>SUM($C81:L81)</f>
        <v>19217</v>
      </c>
      <c r="AA81" s="67">
        <f>SUM($C81:M81)</f>
        <v>20527</v>
      </c>
      <c r="AB81" s="67">
        <f>SUM($C81:N81)</f>
        <v>21665</v>
      </c>
    </row>
    <row r="82" spans="1:28">
      <c r="A82" s="3" t="str">
        <f t="shared" si="64"/>
        <v>FY1396MTO</v>
      </c>
      <c r="B82" s="29" t="str">
        <f t="shared" si="66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63"/>
        <v>14468</v>
      </c>
      <c r="Q82" s="67">
        <f t="shared" si="65"/>
        <v>890</v>
      </c>
      <c r="R82" s="67">
        <f>SUM($C82:D82)</f>
        <v>1750</v>
      </c>
      <c r="S82" s="67">
        <f>SUM($C82:E82)</f>
        <v>3029</v>
      </c>
      <c r="T82" s="67">
        <f>SUM($C82:F82)</f>
        <v>4302</v>
      </c>
      <c r="U82" s="67">
        <f>SUM($C82:G82)</f>
        <v>5508</v>
      </c>
      <c r="V82" s="67">
        <f>SUM($C82:H82)</f>
        <v>6854</v>
      </c>
      <c r="W82" s="67">
        <f>SUM($C82:I82)</f>
        <v>8181</v>
      </c>
      <c r="X82" s="67">
        <f>SUM($C82:J82)</f>
        <v>9327</v>
      </c>
      <c r="Y82" s="67">
        <f>SUM($C82:K82)</f>
        <v>10252</v>
      </c>
      <c r="Z82" s="67">
        <f>SUM($C82:L82)</f>
        <v>11615</v>
      </c>
      <c r="AA82" s="67">
        <f>SUM($C82:M82)</f>
        <v>12750</v>
      </c>
      <c r="AB82" s="67">
        <f>SUM($C82:N82)</f>
        <v>14468</v>
      </c>
    </row>
    <row r="83" spans="1:28">
      <c r="A83" s="3" t="str">
        <f t="shared" si="64"/>
        <v>FY1396STO</v>
      </c>
      <c r="B83" s="29" t="str">
        <f t="shared" si="66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63"/>
        <v>3328</v>
      </c>
      <c r="Q83" s="67">
        <f t="shared" si="65"/>
        <v>204</v>
      </c>
      <c r="R83" s="67">
        <f>SUM($C83:D83)</f>
        <v>385</v>
      </c>
      <c r="S83" s="67">
        <f>SUM($C83:E83)</f>
        <v>839</v>
      </c>
      <c r="T83" s="67">
        <f>SUM($C83:F83)</f>
        <v>1137</v>
      </c>
      <c r="U83" s="67">
        <f>SUM($C83:G83)</f>
        <v>1403</v>
      </c>
      <c r="V83" s="67">
        <f>SUM($C83:H83)</f>
        <v>1623</v>
      </c>
      <c r="W83" s="67">
        <f>SUM($C83:I83)</f>
        <v>1789</v>
      </c>
      <c r="X83" s="67">
        <f>SUM($C83:J83)</f>
        <v>2157</v>
      </c>
      <c r="Y83" s="67">
        <f>SUM($C83:K83)</f>
        <v>2328</v>
      </c>
      <c r="Z83" s="67">
        <f>SUM($C83:L83)</f>
        <v>2574</v>
      </c>
      <c r="AA83" s="67">
        <f>SUM($C83:M83)</f>
        <v>2895</v>
      </c>
      <c r="AB83" s="67">
        <f>SUM($C83:N83)</f>
        <v>3328</v>
      </c>
    </row>
    <row r="84" spans="1:28" ht="15.75" thickBot="1">
      <c r="A84" s="3" t="str">
        <f t="shared" si="64"/>
        <v>FY1396Ministries</v>
      </c>
      <c r="B84" s="29" t="str">
        <f t="shared" si="66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63"/>
        <v>38069</v>
      </c>
      <c r="Q84" s="67">
        <f t="shared" si="65"/>
        <v>1571</v>
      </c>
      <c r="R84" s="67">
        <f>SUM($C84:D84)</f>
        <v>3736</v>
      </c>
      <c r="S84" s="67">
        <f>SUM($C84:E84)</f>
        <v>5866</v>
      </c>
      <c r="T84" s="67">
        <f>SUM($C84:F84)</f>
        <v>8132</v>
      </c>
      <c r="U84" s="67">
        <f>SUM($C84:G84)</f>
        <v>11287</v>
      </c>
      <c r="V84" s="67">
        <f>SUM($C84:H84)</f>
        <v>13136</v>
      </c>
      <c r="W84" s="67">
        <f>SUM($C84:I84)</f>
        <v>14983</v>
      </c>
      <c r="X84" s="67">
        <f>SUM($C84:J84)</f>
        <v>17880</v>
      </c>
      <c r="Y84" s="67">
        <f>SUM($C84:K84)</f>
        <v>20338</v>
      </c>
      <c r="Z84" s="67">
        <f>SUM($C84:L84)</f>
        <v>23279</v>
      </c>
      <c r="AA84" s="67">
        <f>SUM($C84:M84)</f>
        <v>26404</v>
      </c>
      <c r="AB84" s="67">
        <f>SUM($C84:N84)</f>
        <v>38069</v>
      </c>
    </row>
    <row r="85" spans="1:28" ht="15.75" thickBot="1">
      <c r="A85" s="3" t="str">
        <f t="shared" si="64"/>
        <v>FY1396Total Revenues</v>
      </c>
      <c r="B85" s="30" t="str">
        <f t="shared" si="66"/>
        <v>Total Revenues</v>
      </c>
      <c r="C85" s="31">
        <f>C72+C79</f>
        <v>12163</v>
      </c>
      <c r="D85" s="31">
        <f t="shared" ref="D85:O85" si="68">D72+D79</f>
        <v>9656</v>
      </c>
      <c r="E85" s="31">
        <f t="shared" si="68"/>
        <v>12052</v>
      </c>
      <c r="F85" s="31">
        <f t="shared" si="68"/>
        <v>14014</v>
      </c>
      <c r="G85" s="31">
        <f t="shared" si="68"/>
        <v>15197</v>
      </c>
      <c r="H85" s="31">
        <f t="shared" si="68"/>
        <v>13450</v>
      </c>
      <c r="I85" s="31">
        <f t="shared" si="68"/>
        <v>13884</v>
      </c>
      <c r="J85" s="31">
        <f t="shared" si="68"/>
        <v>14000</v>
      </c>
      <c r="K85" s="31">
        <f t="shared" si="68"/>
        <v>11578</v>
      </c>
      <c r="L85" s="31">
        <f t="shared" si="68"/>
        <v>15017</v>
      </c>
      <c r="M85" s="31">
        <f t="shared" si="68"/>
        <v>14304</v>
      </c>
      <c r="N85" s="31">
        <f t="shared" si="68"/>
        <v>23771</v>
      </c>
      <c r="O85" s="31">
        <f t="shared" si="68"/>
        <v>169086</v>
      </c>
      <c r="Q85" s="67">
        <f t="shared" si="65"/>
        <v>12163</v>
      </c>
      <c r="R85" s="67">
        <f>SUM($C85:D85)</f>
        <v>21819</v>
      </c>
      <c r="S85" s="67">
        <f>SUM($C85:E85)</f>
        <v>33871</v>
      </c>
      <c r="T85" s="67">
        <f>SUM($C85:F85)</f>
        <v>47885</v>
      </c>
      <c r="U85" s="67">
        <f>SUM($C85:G85)</f>
        <v>63082</v>
      </c>
      <c r="V85" s="67">
        <f>SUM($C85:H85)</f>
        <v>76532</v>
      </c>
      <c r="W85" s="67">
        <f>SUM($C85:I85)</f>
        <v>90416</v>
      </c>
      <c r="X85" s="67">
        <f>SUM($C85:J85)</f>
        <v>104416</v>
      </c>
      <c r="Y85" s="67">
        <f>SUM($C85:K85)</f>
        <v>115994</v>
      </c>
      <c r="Z85" s="67">
        <f>SUM($C85:L85)</f>
        <v>131011</v>
      </c>
      <c r="AA85" s="67">
        <f>SUM($C85:M85)</f>
        <v>145315</v>
      </c>
      <c r="AB85" s="67">
        <f>SUM($C85:N85)</f>
        <v>169086</v>
      </c>
    </row>
    <row r="86" spans="1:28">
      <c r="A86" s="3" t="str">
        <f t="shared" si="64"/>
        <v>FY1396Tax Revenues</v>
      </c>
      <c r="B86" s="32" t="str">
        <f t="shared" si="66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69">SUM(C86:N86)</f>
        <v>75616</v>
      </c>
      <c r="Q86" s="67">
        <f t="shared" si="65"/>
        <v>6504</v>
      </c>
      <c r="R86" s="67">
        <f>SUM($C86:D86)</f>
        <v>10531</v>
      </c>
      <c r="S86" s="67">
        <f>SUM($C86:E86)</f>
        <v>16442</v>
      </c>
      <c r="T86" s="67">
        <f>SUM($C86:F86)</f>
        <v>23790</v>
      </c>
      <c r="U86" s="67">
        <f>SUM($C86:G86)</f>
        <v>30444</v>
      </c>
      <c r="V86" s="67">
        <f>SUM($C86:H86)</f>
        <v>36640</v>
      </c>
      <c r="W86" s="67">
        <f>SUM($C86:I86)</f>
        <v>44354</v>
      </c>
      <c r="X86" s="67">
        <f>SUM($C86:J86)</f>
        <v>50532</v>
      </c>
      <c r="Y86" s="67">
        <f>SUM($C86:K86)</f>
        <v>55354</v>
      </c>
      <c r="Z86" s="67">
        <f>SUM($C86:L86)</f>
        <v>62839</v>
      </c>
      <c r="AA86" s="67">
        <f>SUM($C86:M86)</f>
        <v>69069</v>
      </c>
      <c r="AB86" s="67">
        <f>SUM($C86:N86)</f>
        <v>75616</v>
      </c>
    </row>
    <row r="87" spans="1:28">
      <c r="A87" s="3" t="str">
        <f t="shared" si="64"/>
        <v>FY1396Customs Revenues</v>
      </c>
      <c r="B87" s="32" t="str">
        <f t="shared" si="66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69"/>
        <v>35926</v>
      </c>
      <c r="Q87" s="67">
        <f t="shared" si="65"/>
        <v>2934</v>
      </c>
      <c r="R87" s="67">
        <f>SUM($C87:D87)</f>
        <v>5365</v>
      </c>
      <c r="S87" s="67">
        <f>SUM($C87:E87)</f>
        <v>7431</v>
      </c>
      <c r="T87" s="67">
        <f>SUM($C87:F87)</f>
        <v>10199</v>
      </c>
      <c r="U87" s="67">
        <f>SUM($C87:G87)</f>
        <v>13990</v>
      </c>
      <c r="V87" s="67">
        <f>SUM($C87:H87)</f>
        <v>17651</v>
      </c>
      <c r="W87" s="67">
        <f>SUM($C87:I87)</f>
        <v>20520</v>
      </c>
      <c r="X87" s="67">
        <f>SUM($C87:J87)</f>
        <v>23852</v>
      </c>
      <c r="Y87" s="67">
        <f>SUM($C87:K87)</f>
        <v>26631</v>
      </c>
      <c r="Z87" s="67">
        <f>SUM($C87:L87)</f>
        <v>29529</v>
      </c>
      <c r="AA87" s="67">
        <f>SUM($C87:M87)</f>
        <v>32543</v>
      </c>
      <c r="AB87" s="67">
        <f>SUM($C87:N87)</f>
        <v>35926</v>
      </c>
    </row>
    <row r="88" spans="1:28" ht="15.75" thickBot="1">
      <c r="A88" s="3" t="str">
        <f t="shared" si="64"/>
        <v>FY1396Non-tax Revenues</v>
      </c>
      <c r="B88" s="32" t="str">
        <f t="shared" si="66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69"/>
        <v>57544</v>
      </c>
      <c r="Q88" s="67">
        <f t="shared" si="65"/>
        <v>2725</v>
      </c>
      <c r="R88" s="67">
        <f>SUM($C88:D88)</f>
        <v>5923</v>
      </c>
      <c r="S88" s="67">
        <f>SUM($C88:E88)</f>
        <v>9998</v>
      </c>
      <c r="T88" s="67">
        <f>SUM($C88:F88)</f>
        <v>13896</v>
      </c>
      <c r="U88" s="67">
        <f>SUM($C88:G88)</f>
        <v>18648</v>
      </c>
      <c r="V88" s="67">
        <f>SUM($C88:H88)</f>
        <v>22241</v>
      </c>
      <c r="W88" s="67">
        <f>SUM($C88:I88)</f>
        <v>25542</v>
      </c>
      <c r="X88" s="67">
        <f>SUM($C88:J88)</f>
        <v>30032</v>
      </c>
      <c r="Y88" s="67">
        <f>SUM($C88:K88)</f>
        <v>34009</v>
      </c>
      <c r="Z88" s="67">
        <f>SUM($C88:L88)</f>
        <v>38643</v>
      </c>
      <c r="AA88" s="67">
        <f>SUM($C88:M88)</f>
        <v>43703</v>
      </c>
      <c r="AB88" s="67">
        <f>SUM($C88:N88)</f>
        <v>57544</v>
      </c>
    </row>
    <row r="89" spans="1:28" ht="15.75" thickBot="1">
      <c r="B89" s="30" t="str">
        <f t="shared" si="66"/>
        <v>Total Revenues</v>
      </c>
      <c r="C89" s="31">
        <f>SUM(C86:C88)</f>
        <v>12163</v>
      </c>
      <c r="D89" s="31">
        <f t="shared" ref="D89:O89" si="70">SUM(D86:D88)</f>
        <v>9656</v>
      </c>
      <c r="E89" s="31">
        <f t="shared" si="70"/>
        <v>12052</v>
      </c>
      <c r="F89" s="31">
        <f t="shared" si="70"/>
        <v>14014</v>
      </c>
      <c r="G89" s="31">
        <f t="shared" si="70"/>
        <v>15197</v>
      </c>
      <c r="H89" s="31">
        <f t="shared" si="70"/>
        <v>13450</v>
      </c>
      <c r="I89" s="31">
        <f t="shared" si="70"/>
        <v>13884</v>
      </c>
      <c r="J89" s="31">
        <f t="shared" si="70"/>
        <v>14000</v>
      </c>
      <c r="K89" s="31">
        <f t="shared" si="70"/>
        <v>11578</v>
      </c>
      <c r="L89" s="31">
        <f t="shared" si="70"/>
        <v>15017</v>
      </c>
      <c r="M89" s="31">
        <f t="shared" si="70"/>
        <v>14304</v>
      </c>
      <c r="N89" s="31">
        <f t="shared" si="70"/>
        <v>23771</v>
      </c>
      <c r="O89" s="31">
        <f t="shared" si="70"/>
        <v>169086</v>
      </c>
    </row>
    <row r="91" spans="1:28">
      <c r="B91" s="32" t="s">
        <v>27</v>
      </c>
      <c r="C91" s="33">
        <f>C85-C89</f>
        <v>0</v>
      </c>
      <c r="D91" s="33">
        <f t="shared" ref="D91:N91" si="71">D85-D89</f>
        <v>0</v>
      </c>
      <c r="E91" s="33">
        <f t="shared" si="71"/>
        <v>0</v>
      </c>
      <c r="F91" s="33">
        <f t="shared" si="71"/>
        <v>0</v>
      </c>
      <c r="G91" s="33">
        <f t="shared" si="71"/>
        <v>0</v>
      </c>
      <c r="H91" s="33">
        <f t="shared" si="71"/>
        <v>0</v>
      </c>
      <c r="I91" s="33">
        <f t="shared" si="71"/>
        <v>0</v>
      </c>
      <c r="J91" s="33">
        <f t="shared" si="71"/>
        <v>0</v>
      </c>
      <c r="K91" s="33">
        <f t="shared" si="71"/>
        <v>0</v>
      </c>
      <c r="L91" s="33">
        <f t="shared" si="71"/>
        <v>0</v>
      </c>
      <c r="M91" s="33">
        <f t="shared" si="71"/>
        <v>0</v>
      </c>
      <c r="N91" s="33">
        <f t="shared" si="71"/>
        <v>0</v>
      </c>
      <c r="O91" s="33"/>
    </row>
    <row r="92" spans="1:28" s="2" customFormat="1"/>
    <row r="93" spans="1:28" s="2" customFormat="1">
      <c r="B93" s="68" t="s">
        <v>25</v>
      </c>
      <c r="C93" s="68"/>
    </row>
    <row r="94" spans="1:28" s="2" customFormat="1">
      <c r="A94" s="99" t="s">
        <v>22</v>
      </c>
      <c r="B94" s="2" t="s">
        <v>52</v>
      </c>
      <c r="C94" s="2" t="s">
        <v>79</v>
      </c>
    </row>
    <row r="95" spans="1:28" s="2" customFormat="1">
      <c r="A95" s="99"/>
      <c r="B95" s="2" t="s">
        <v>42</v>
      </c>
      <c r="C95" s="2" t="s">
        <v>76</v>
      </c>
    </row>
    <row r="96" spans="1:28" s="2" customFormat="1">
      <c r="A96" s="99"/>
      <c r="B96" s="2" t="s">
        <v>41</v>
      </c>
      <c r="C96" s="2" t="s">
        <v>26</v>
      </c>
    </row>
    <row r="97" spans="1:3" s="2" customFormat="1">
      <c r="A97" s="99"/>
      <c r="B97" s="2" t="s">
        <v>40</v>
      </c>
      <c r="C97" s="2" t="s">
        <v>18</v>
      </c>
    </row>
    <row r="98" spans="1:3" s="2" customFormat="1">
      <c r="A98" s="99"/>
      <c r="B98" s="2" t="s">
        <v>39</v>
      </c>
    </row>
    <row r="99" spans="1:3" s="2" customFormat="1">
      <c r="A99" s="99"/>
      <c r="B99" s="2" t="s">
        <v>38</v>
      </c>
      <c r="C99" s="67" t="str">
        <f>G70</f>
        <v>FY1396</v>
      </c>
    </row>
    <row r="100" spans="1:3" s="2" customFormat="1">
      <c r="A100" s="99"/>
      <c r="B100" s="2" t="s">
        <v>37</v>
      </c>
      <c r="C100" s="67" t="str">
        <f>G47</f>
        <v>FY1397</v>
      </c>
    </row>
    <row r="101" spans="1:3" s="2" customFormat="1">
      <c r="A101" s="99"/>
      <c r="B101" s="2" t="s">
        <v>53</v>
      </c>
    </row>
    <row r="102" spans="1:3" s="2" customFormat="1">
      <c r="A102" s="99"/>
      <c r="B102" s="2" t="s">
        <v>3</v>
      </c>
    </row>
    <row r="103" spans="1:3" s="2" customFormat="1">
      <c r="A103" s="99"/>
      <c r="B103" s="2" t="s">
        <v>4</v>
      </c>
    </row>
    <row r="104" spans="1:3" s="2" customFormat="1">
      <c r="A104" s="99"/>
      <c r="B104" s="2" t="s">
        <v>5</v>
      </c>
    </row>
    <row r="105" spans="1:3" s="2" customFormat="1">
      <c r="A105" s="99"/>
      <c r="B105" s="2" t="s">
        <v>6</v>
      </c>
    </row>
    <row r="106" spans="1:3" s="2" customFormat="1">
      <c r="A106" s="99"/>
      <c r="B106" s="2" t="s">
        <v>17</v>
      </c>
    </row>
    <row r="107" spans="1:3" s="2" customFormat="1">
      <c r="A107" s="99"/>
      <c r="B107" s="2" t="s">
        <v>19</v>
      </c>
    </row>
    <row r="108" spans="1:3" s="2" customFormat="1">
      <c r="A108" s="100" t="s">
        <v>23</v>
      </c>
      <c r="B108" s="2" t="s">
        <v>20</v>
      </c>
    </row>
    <row r="109" spans="1:3" s="2" customFormat="1">
      <c r="A109" s="100"/>
      <c r="B109" s="2" t="s">
        <v>21</v>
      </c>
    </row>
    <row r="110" spans="1:3" s="2" customFormat="1">
      <c r="A110" s="100"/>
      <c r="B110" s="2" t="s">
        <v>24</v>
      </c>
    </row>
    <row r="111" spans="1:3" s="2" customFormat="1"/>
    <row r="112" spans="1:3" s="2" customFormat="1"/>
    <row r="113" spans="2:2" s="2" customFormat="1">
      <c r="B113" s="2" t="s">
        <v>60</v>
      </c>
    </row>
    <row r="114" spans="2:2" s="2" customFormat="1">
      <c r="B114" s="2" t="s">
        <v>61</v>
      </c>
    </row>
    <row r="115" spans="2:2" s="2" customFormat="1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A930E-23FD-4712-BF6C-3F3113E32CA8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750f6f1f-9bb1-40b9-9a00-07f0a3db6db1"/>
    <ds:schemaRef ds:uri="aecb6dfc-5474-4b7d-b364-6f07092228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b6dfc-5474-4b7d-b364-6f070922287c"/>
    <ds:schemaRef ds:uri="750f6f1f-9bb1-40b9-9a00-07f0a3db6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FY1400_YTD_Actual</vt:lpstr>
      <vt:lpstr>Charts</vt:lpstr>
      <vt:lpstr>Targets &amp; historical</vt:lpstr>
      <vt:lpstr>FY1400_YTD_Actual!Print_Area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Mohammad Seddiq</cp:lastModifiedBy>
  <cp:lastPrinted>2021-01-02T08:05:17Z</cp:lastPrinted>
  <dcterms:created xsi:type="dcterms:W3CDTF">2019-04-01T07:29:16Z</dcterms:created>
  <dcterms:modified xsi:type="dcterms:W3CDTF">2021-06-13T06:50:04Z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