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hammad Seddiq\Downloads\"/>
    </mc:Choice>
  </mc:AlternateContent>
  <bookViews>
    <workbookView xWindow="0" yWindow="0" windowWidth="20490" windowHeight="7620" activeTab="1"/>
  </bookViews>
  <sheets>
    <sheet name="Instructions" sheetId="8" r:id="rId1"/>
    <sheet name="FY1399_YTD_Actual" sheetId="3" r:id="rId2"/>
    <sheet name="Charts" sheetId="7" r:id="rId3"/>
    <sheet name="Targets &amp; historical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3" l="1"/>
  <c r="Q18" i="3" l="1"/>
  <c r="R18" i="3"/>
  <c r="S18" i="3"/>
  <c r="T18" i="3"/>
  <c r="U18" i="3"/>
  <c r="V18" i="3"/>
  <c r="W18" i="3"/>
  <c r="X18" i="3"/>
  <c r="Y18" i="3"/>
  <c r="Z18" i="3"/>
  <c r="AA18" i="3"/>
  <c r="N18" i="3" l="1"/>
  <c r="B71" i="6" l="1"/>
  <c r="B48" i="6"/>
  <c r="C100" i="6"/>
  <c r="C99" i="6"/>
  <c r="AC9" i="7" l="1"/>
  <c r="B2" i="6"/>
  <c r="O65" i="6" l="1"/>
  <c r="O64" i="6"/>
  <c r="O63" i="6"/>
  <c r="O61" i="6"/>
  <c r="O60" i="6"/>
  <c r="O59" i="6"/>
  <c r="O58" i="6"/>
  <c r="O57" i="6"/>
  <c r="O55" i="6"/>
  <c r="O54" i="6"/>
  <c r="O53" i="6"/>
  <c r="O52" i="6"/>
  <c r="O51" i="6"/>
  <c r="O50" i="6"/>
  <c r="O88" i="6"/>
  <c r="O87" i="6"/>
  <c r="O86" i="6"/>
  <c r="O84" i="6"/>
  <c r="O83" i="6"/>
  <c r="O82" i="6"/>
  <c r="O81" i="6"/>
  <c r="O80" i="6"/>
  <c r="O78" i="6"/>
  <c r="O77" i="6"/>
  <c r="O76" i="6"/>
  <c r="O75" i="6"/>
  <c r="O74" i="6"/>
  <c r="O73" i="6"/>
  <c r="N11" i="3"/>
  <c r="N5" i="3"/>
  <c r="E5" i="7"/>
  <c r="BC9" i="7" l="1"/>
  <c r="AS9" i="7"/>
  <c r="AT9" i="7"/>
  <c r="AU9" i="7"/>
  <c r="AV9" i="7"/>
  <c r="AW9" i="7"/>
  <c r="AX9" i="7"/>
  <c r="AY9" i="7"/>
  <c r="AZ9" i="7"/>
  <c r="BA9" i="7"/>
  <c r="BB9" i="7"/>
  <c r="AR9" i="7"/>
  <c r="AQ9" i="7" s="1"/>
  <c r="C17" i="3"/>
  <c r="D17" i="3"/>
  <c r="E17" i="3"/>
  <c r="F17" i="3"/>
  <c r="G17" i="3"/>
  <c r="H17" i="3"/>
  <c r="I17" i="3"/>
  <c r="J17" i="3"/>
  <c r="K17" i="3"/>
  <c r="L17" i="3"/>
  <c r="M17" i="3"/>
  <c r="B17" i="3"/>
  <c r="C79" i="7"/>
  <c r="C80" i="7"/>
  <c r="C81" i="7"/>
  <c r="C82" i="7"/>
  <c r="C83" i="7"/>
  <c r="C84" i="7"/>
  <c r="C85" i="7"/>
  <c r="C78" i="7"/>
  <c r="C3" i="7"/>
  <c r="C4" i="7"/>
  <c r="C5" i="7"/>
  <c r="AQ113" i="7" l="1"/>
  <c r="AQ106" i="7"/>
  <c r="AQ99" i="7"/>
  <c r="AQ92" i="7"/>
  <c r="AQ85" i="7"/>
  <c r="AQ78" i="7"/>
  <c r="AQ71" i="7"/>
  <c r="AQ64" i="7"/>
  <c r="AQ50" i="7"/>
  <c r="AQ36" i="7"/>
  <c r="AQ22" i="7"/>
  <c r="AB88" i="6"/>
  <c r="AA88" i="6"/>
  <c r="Z88" i="6"/>
  <c r="Y88" i="6"/>
  <c r="X88" i="6"/>
  <c r="W88" i="6"/>
  <c r="V88" i="6"/>
  <c r="U88" i="6"/>
  <c r="T88" i="6"/>
  <c r="S88" i="6"/>
  <c r="R88" i="6"/>
  <c r="Q88" i="6"/>
  <c r="AB87" i="6"/>
  <c r="AA87" i="6"/>
  <c r="Z87" i="6"/>
  <c r="Y87" i="6"/>
  <c r="X87" i="6"/>
  <c r="W87" i="6"/>
  <c r="V87" i="6"/>
  <c r="U87" i="6"/>
  <c r="T87" i="6"/>
  <c r="S87" i="6"/>
  <c r="R87" i="6"/>
  <c r="Q87" i="6"/>
  <c r="AB86" i="6"/>
  <c r="AA86" i="6"/>
  <c r="Z86" i="6"/>
  <c r="Y86" i="6"/>
  <c r="X86" i="6"/>
  <c r="W86" i="6"/>
  <c r="V86" i="6"/>
  <c r="U86" i="6"/>
  <c r="T86" i="6"/>
  <c r="S86" i="6"/>
  <c r="R86" i="6"/>
  <c r="Q86" i="6"/>
  <c r="AB84" i="6"/>
  <c r="AA84" i="6"/>
  <c r="Z84" i="6"/>
  <c r="Y84" i="6"/>
  <c r="X84" i="6"/>
  <c r="W84" i="6"/>
  <c r="V84" i="6"/>
  <c r="U84" i="6"/>
  <c r="T84" i="6"/>
  <c r="S84" i="6"/>
  <c r="R84" i="6"/>
  <c r="Q84" i="6"/>
  <c r="AB83" i="6"/>
  <c r="AA83" i="6"/>
  <c r="Z83" i="6"/>
  <c r="Y83" i="6"/>
  <c r="X83" i="6"/>
  <c r="W83" i="6"/>
  <c r="V83" i="6"/>
  <c r="U83" i="6"/>
  <c r="T83" i="6"/>
  <c r="S83" i="6"/>
  <c r="R83" i="6"/>
  <c r="Q83" i="6"/>
  <c r="AB82" i="6"/>
  <c r="AA82" i="6"/>
  <c r="Z82" i="6"/>
  <c r="Y82" i="6"/>
  <c r="X82" i="6"/>
  <c r="W82" i="6"/>
  <c r="V82" i="6"/>
  <c r="U82" i="6"/>
  <c r="T82" i="6"/>
  <c r="S82" i="6"/>
  <c r="R82" i="6"/>
  <c r="Q82" i="6"/>
  <c r="AB81" i="6"/>
  <c r="AA81" i="6"/>
  <c r="Z81" i="6"/>
  <c r="Y81" i="6"/>
  <c r="X81" i="6"/>
  <c r="W81" i="6"/>
  <c r="V81" i="6"/>
  <c r="U81" i="6"/>
  <c r="T81" i="6"/>
  <c r="S81" i="6"/>
  <c r="R81" i="6"/>
  <c r="Q81" i="6"/>
  <c r="AB80" i="6"/>
  <c r="AA80" i="6"/>
  <c r="Z80" i="6"/>
  <c r="Y80" i="6"/>
  <c r="X80" i="6"/>
  <c r="W80" i="6"/>
  <c r="V80" i="6"/>
  <c r="U80" i="6"/>
  <c r="T80" i="6"/>
  <c r="S80" i="6"/>
  <c r="R80" i="6"/>
  <c r="Q80" i="6"/>
  <c r="AB78" i="6"/>
  <c r="AA78" i="6"/>
  <c r="Z78" i="6"/>
  <c r="Y78" i="6"/>
  <c r="X78" i="6"/>
  <c r="W78" i="6"/>
  <c r="V78" i="6"/>
  <c r="U78" i="6"/>
  <c r="T78" i="6"/>
  <c r="S78" i="6"/>
  <c r="R78" i="6"/>
  <c r="Q78" i="6"/>
  <c r="AB77" i="6"/>
  <c r="AA77" i="6"/>
  <c r="Z77" i="6"/>
  <c r="Y77" i="6"/>
  <c r="X77" i="6"/>
  <c r="W77" i="6"/>
  <c r="V77" i="6"/>
  <c r="U77" i="6"/>
  <c r="T77" i="6"/>
  <c r="S77" i="6"/>
  <c r="R77" i="6"/>
  <c r="Q77" i="6"/>
  <c r="AB76" i="6"/>
  <c r="AA76" i="6"/>
  <c r="Z76" i="6"/>
  <c r="Y76" i="6"/>
  <c r="X76" i="6"/>
  <c r="W76" i="6"/>
  <c r="V76" i="6"/>
  <c r="U76" i="6"/>
  <c r="T76" i="6"/>
  <c r="S76" i="6"/>
  <c r="R76" i="6"/>
  <c r="Q76" i="6"/>
  <c r="AB75" i="6"/>
  <c r="AA75" i="6"/>
  <c r="Z75" i="6"/>
  <c r="Y75" i="6"/>
  <c r="X75" i="6"/>
  <c r="W75" i="6"/>
  <c r="V75" i="6"/>
  <c r="U75" i="6"/>
  <c r="T75" i="6"/>
  <c r="S75" i="6"/>
  <c r="R75" i="6"/>
  <c r="Q75" i="6"/>
  <c r="AB74" i="6"/>
  <c r="AA74" i="6"/>
  <c r="Z74" i="6"/>
  <c r="Y74" i="6"/>
  <c r="X74" i="6"/>
  <c r="W74" i="6"/>
  <c r="V74" i="6"/>
  <c r="U74" i="6"/>
  <c r="T74" i="6"/>
  <c r="S74" i="6"/>
  <c r="R74" i="6"/>
  <c r="Q74" i="6"/>
  <c r="AB73" i="6"/>
  <c r="AA73" i="6"/>
  <c r="Z73" i="6"/>
  <c r="Y73" i="6"/>
  <c r="X73" i="6"/>
  <c r="W73" i="6"/>
  <c r="V73" i="6"/>
  <c r="U73" i="6"/>
  <c r="T73" i="6"/>
  <c r="S73" i="6"/>
  <c r="R73" i="6"/>
  <c r="Q73" i="6"/>
  <c r="Q50" i="6"/>
  <c r="R50" i="6"/>
  <c r="S50" i="6"/>
  <c r="T50" i="6"/>
  <c r="U50" i="6"/>
  <c r="V50" i="6"/>
  <c r="W50" i="6"/>
  <c r="X50" i="6"/>
  <c r="Y50" i="6"/>
  <c r="Z50" i="6"/>
  <c r="AA50" i="6"/>
  <c r="AB50" i="6"/>
  <c r="Q51" i="6"/>
  <c r="R51" i="6"/>
  <c r="S51" i="6"/>
  <c r="T51" i="6"/>
  <c r="U51" i="6"/>
  <c r="V51" i="6"/>
  <c r="W51" i="6"/>
  <c r="X51" i="6"/>
  <c r="Y51" i="6"/>
  <c r="Z51" i="6"/>
  <c r="AA51" i="6"/>
  <c r="AB51" i="6"/>
  <c r="Q52" i="6"/>
  <c r="R52" i="6"/>
  <c r="S52" i="6"/>
  <c r="T52" i="6"/>
  <c r="U52" i="6"/>
  <c r="V52" i="6"/>
  <c r="W52" i="6"/>
  <c r="X52" i="6"/>
  <c r="Y52" i="6"/>
  <c r="Z52" i="6"/>
  <c r="AA52" i="6"/>
  <c r="AB52" i="6"/>
  <c r="Q53" i="6"/>
  <c r="R53" i="6"/>
  <c r="S53" i="6"/>
  <c r="T53" i="6"/>
  <c r="U53" i="6"/>
  <c r="V53" i="6"/>
  <c r="W53" i="6"/>
  <c r="X53" i="6"/>
  <c r="Y53" i="6"/>
  <c r="Z53" i="6"/>
  <c r="AA53" i="6"/>
  <c r="AB53" i="6"/>
  <c r="Q54" i="6"/>
  <c r="R54" i="6"/>
  <c r="S54" i="6"/>
  <c r="T54" i="6"/>
  <c r="U54" i="6"/>
  <c r="V54" i="6"/>
  <c r="W54" i="6"/>
  <c r="X54" i="6"/>
  <c r="Y54" i="6"/>
  <c r="Z54" i="6"/>
  <c r="AA54" i="6"/>
  <c r="AB54" i="6"/>
  <c r="Q55" i="6"/>
  <c r="R55" i="6"/>
  <c r="S55" i="6"/>
  <c r="T55" i="6"/>
  <c r="U55" i="6"/>
  <c r="V55" i="6"/>
  <c r="W55" i="6"/>
  <c r="X55" i="6"/>
  <c r="Y55" i="6"/>
  <c r="Z55" i="6"/>
  <c r="AA55" i="6"/>
  <c r="AB55" i="6"/>
  <c r="Q57" i="6"/>
  <c r="R57" i="6"/>
  <c r="S57" i="6"/>
  <c r="T57" i="6"/>
  <c r="U57" i="6"/>
  <c r="V57" i="6"/>
  <c r="W57" i="6"/>
  <c r="X57" i="6"/>
  <c r="Y57" i="6"/>
  <c r="Z57" i="6"/>
  <c r="AA57" i="6"/>
  <c r="AB57" i="6"/>
  <c r="Q58" i="6"/>
  <c r="R58" i="6"/>
  <c r="S58" i="6"/>
  <c r="T58" i="6"/>
  <c r="U58" i="6"/>
  <c r="V58" i="6"/>
  <c r="W58" i="6"/>
  <c r="X58" i="6"/>
  <c r="Y58" i="6"/>
  <c r="Z58" i="6"/>
  <c r="AA58" i="6"/>
  <c r="AB58" i="6"/>
  <c r="Q59" i="6"/>
  <c r="R59" i="6"/>
  <c r="S59" i="6"/>
  <c r="T59" i="6"/>
  <c r="U59" i="6"/>
  <c r="V59" i="6"/>
  <c r="W59" i="6"/>
  <c r="X59" i="6"/>
  <c r="Y59" i="6"/>
  <c r="Z59" i="6"/>
  <c r="AA59" i="6"/>
  <c r="AB59" i="6"/>
  <c r="Q60" i="6"/>
  <c r="R60" i="6"/>
  <c r="S60" i="6"/>
  <c r="T60" i="6"/>
  <c r="U60" i="6"/>
  <c r="V60" i="6"/>
  <c r="W60" i="6"/>
  <c r="X60" i="6"/>
  <c r="Y60" i="6"/>
  <c r="Z60" i="6"/>
  <c r="AA60" i="6"/>
  <c r="AB60" i="6"/>
  <c r="Q61" i="6"/>
  <c r="R61" i="6"/>
  <c r="S61" i="6"/>
  <c r="T61" i="6"/>
  <c r="U61" i="6"/>
  <c r="V61" i="6"/>
  <c r="W61" i="6"/>
  <c r="X61" i="6"/>
  <c r="Y61" i="6"/>
  <c r="Z61" i="6"/>
  <c r="AA61" i="6"/>
  <c r="AB61" i="6"/>
  <c r="Q63" i="6"/>
  <c r="R63" i="6"/>
  <c r="S63" i="6"/>
  <c r="T63" i="6"/>
  <c r="U63" i="6"/>
  <c r="V63" i="6"/>
  <c r="W63" i="6"/>
  <c r="X63" i="6"/>
  <c r="Y63" i="6"/>
  <c r="Z63" i="6"/>
  <c r="AA63" i="6"/>
  <c r="AB63" i="6"/>
  <c r="Q64" i="6"/>
  <c r="R64" i="6"/>
  <c r="S64" i="6"/>
  <c r="T64" i="6"/>
  <c r="U64" i="6"/>
  <c r="V64" i="6"/>
  <c r="W64" i="6"/>
  <c r="X64" i="6"/>
  <c r="Y64" i="6"/>
  <c r="Z64" i="6"/>
  <c r="AA64" i="6"/>
  <c r="AB64" i="6"/>
  <c r="Q65" i="6"/>
  <c r="R65" i="6"/>
  <c r="S65" i="6"/>
  <c r="T65" i="6"/>
  <c r="U65" i="6"/>
  <c r="V65" i="6"/>
  <c r="W65" i="6"/>
  <c r="X65" i="6"/>
  <c r="Y65" i="6"/>
  <c r="Z65" i="6"/>
  <c r="AA65" i="6"/>
  <c r="AB65" i="6"/>
  <c r="AQ8" i="7"/>
  <c r="N89" i="6"/>
  <c r="M89" i="6"/>
  <c r="L89" i="6"/>
  <c r="K89" i="6"/>
  <c r="J89" i="6"/>
  <c r="I89" i="6"/>
  <c r="H89" i="6"/>
  <c r="G89" i="6"/>
  <c r="F89" i="6"/>
  <c r="E89" i="6"/>
  <c r="D89" i="6"/>
  <c r="C89" i="6"/>
  <c r="N79" i="6"/>
  <c r="M79" i="6"/>
  <c r="L79" i="6"/>
  <c r="K79" i="6"/>
  <c r="J79" i="6"/>
  <c r="I79" i="6"/>
  <c r="H79" i="6"/>
  <c r="G79" i="6"/>
  <c r="F79" i="6"/>
  <c r="E79" i="6"/>
  <c r="D79" i="6"/>
  <c r="C79" i="6"/>
  <c r="N72" i="6"/>
  <c r="N85" i="6" s="1"/>
  <c r="N91" i="6" s="1"/>
  <c r="M72" i="6"/>
  <c r="M85" i="6" s="1"/>
  <c r="M91" i="6" s="1"/>
  <c r="L72" i="6"/>
  <c r="K72" i="6"/>
  <c r="J72" i="6"/>
  <c r="J85" i="6" s="1"/>
  <c r="J91" i="6" s="1"/>
  <c r="I72" i="6"/>
  <c r="I85" i="6" s="1"/>
  <c r="I91" i="6" s="1"/>
  <c r="H72" i="6"/>
  <c r="G72" i="6"/>
  <c r="F72" i="6"/>
  <c r="F85" i="6" s="1"/>
  <c r="F91" i="6" s="1"/>
  <c r="E72" i="6"/>
  <c r="E85" i="6" s="1"/>
  <c r="E91" i="6" s="1"/>
  <c r="D72" i="6"/>
  <c r="C72" i="6"/>
  <c r="N66" i="6"/>
  <c r="M66" i="6"/>
  <c r="L66" i="6"/>
  <c r="K66" i="6"/>
  <c r="J66" i="6"/>
  <c r="I66" i="6"/>
  <c r="H66" i="6"/>
  <c r="G66" i="6"/>
  <c r="F66" i="6"/>
  <c r="E66" i="6"/>
  <c r="D66" i="6"/>
  <c r="C66" i="6"/>
  <c r="N56" i="6"/>
  <c r="M56" i="6"/>
  <c r="L56" i="6"/>
  <c r="K56" i="6"/>
  <c r="J56" i="6"/>
  <c r="I56" i="6"/>
  <c r="H56" i="6"/>
  <c r="G56" i="6"/>
  <c r="F56" i="6"/>
  <c r="E56" i="6"/>
  <c r="D56" i="6"/>
  <c r="C56" i="6"/>
  <c r="N49" i="6"/>
  <c r="M49" i="6"/>
  <c r="L49" i="6"/>
  <c r="K49" i="6"/>
  <c r="J49" i="6"/>
  <c r="I49" i="6"/>
  <c r="H49" i="6"/>
  <c r="G49" i="6"/>
  <c r="F49" i="6"/>
  <c r="E49" i="6"/>
  <c r="D49" i="6"/>
  <c r="C49" i="6"/>
  <c r="V9" i="6"/>
  <c r="S9" i="6" s="1"/>
  <c r="F9" i="6" s="1"/>
  <c r="R4" i="6"/>
  <c r="E4" i="6" s="1"/>
  <c r="S4" i="6"/>
  <c r="H4" i="6" s="1"/>
  <c r="T4" i="6"/>
  <c r="K4" i="6" s="1"/>
  <c r="U4" i="6"/>
  <c r="M4" i="6" s="1"/>
  <c r="R5" i="6"/>
  <c r="E5" i="6" s="1"/>
  <c r="S5" i="6"/>
  <c r="F5" i="6" s="1"/>
  <c r="T5" i="6"/>
  <c r="I5" i="6" s="1"/>
  <c r="U5" i="6"/>
  <c r="L5" i="6" s="1"/>
  <c r="R6" i="6"/>
  <c r="E6" i="6" s="1"/>
  <c r="S6" i="6"/>
  <c r="G6" i="6" s="1"/>
  <c r="T6" i="6"/>
  <c r="J6" i="6" s="1"/>
  <c r="U6" i="6"/>
  <c r="L6" i="6" s="1"/>
  <c r="R7" i="6"/>
  <c r="E7" i="6" s="1"/>
  <c r="S7" i="6"/>
  <c r="H7" i="6" s="1"/>
  <c r="T7" i="6"/>
  <c r="I7" i="6" s="1"/>
  <c r="U7" i="6"/>
  <c r="L7" i="6" s="1"/>
  <c r="R8" i="6"/>
  <c r="D8" i="6" s="1"/>
  <c r="S8" i="6"/>
  <c r="H8" i="6" s="1"/>
  <c r="T8" i="6"/>
  <c r="J8" i="6" s="1"/>
  <c r="U8" i="6"/>
  <c r="L8" i="6" s="1"/>
  <c r="R9" i="6"/>
  <c r="R11" i="6"/>
  <c r="E11" i="6" s="1"/>
  <c r="S11" i="6"/>
  <c r="F11" i="6" s="1"/>
  <c r="T11" i="6"/>
  <c r="J11" i="6" s="1"/>
  <c r="U11" i="6"/>
  <c r="N11" i="6" s="1"/>
  <c r="R12" i="6"/>
  <c r="E12" i="6" s="1"/>
  <c r="S12" i="6"/>
  <c r="G12" i="6" s="1"/>
  <c r="T12" i="6"/>
  <c r="J12" i="6" s="1"/>
  <c r="U12" i="6"/>
  <c r="N12" i="6" s="1"/>
  <c r="R13" i="6"/>
  <c r="D13" i="6" s="1"/>
  <c r="S13" i="6"/>
  <c r="H13" i="6" s="1"/>
  <c r="T13" i="6"/>
  <c r="J13" i="6" s="1"/>
  <c r="U13" i="6"/>
  <c r="N13" i="6" s="1"/>
  <c r="R14" i="6"/>
  <c r="C14" i="6" s="1"/>
  <c r="S14" i="6"/>
  <c r="G14" i="6" s="1"/>
  <c r="T14" i="6"/>
  <c r="I14" i="6" s="1"/>
  <c r="U14" i="6"/>
  <c r="N14" i="6" s="1"/>
  <c r="R15" i="6"/>
  <c r="C15" i="6" s="1"/>
  <c r="S15" i="6"/>
  <c r="G15" i="6" s="1"/>
  <c r="T15" i="6"/>
  <c r="K15" i="6" s="1"/>
  <c r="U15" i="6"/>
  <c r="N15" i="6" s="1"/>
  <c r="S3" i="6"/>
  <c r="T3" i="6"/>
  <c r="U3" i="6"/>
  <c r="R3" i="6"/>
  <c r="E14" i="6"/>
  <c r="C12" i="6"/>
  <c r="G11" i="6"/>
  <c r="D5" i="6"/>
  <c r="N5" i="6"/>
  <c r="D6" i="6"/>
  <c r="H6" i="6"/>
  <c r="N6" i="6"/>
  <c r="F7" i="6"/>
  <c r="N7" i="6"/>
  <c r="N8" i="6"/>
  <c r="D4" i="6"/>
  <c r="C6" i="6" l="1"/>
  <c r="F14" i="6"/>
  <c r="C8" i="6"/>
  <c r="C11" i="6"/>
  <c r="E13" i="6"/>
  <c r="U9" i="6"/>
  <c r="N9" i="6" s="1"/>
  <c r="D7" i="6"/>
  <c r="C5" i="6"/>
  <c r="C4" i="6"/>
  <c r="D11" i="6"/>
  <c r="D14" i="6"/>
  <c r="T9" i="6"/>
  <c r="J9" i="6" s="1"/>
  <c r="K14" i="6"/>
  <c r="I8" i="6"/>
  <c r="H5" i="6"/>
  <c r="J4" i="6"/>
  <c r="I6" i="6"/>
  <c r="G4" i="6"/>
  <c r="G8" i="6"/>
  <c r="G7" i="6"/>
  <c r="K11" i="6"/>
  <c r="K12" i="6"/>
  <c r="K13" i="6"/>
  <c r="J14" i="6"/>
  <c r="Z79" i="6"/>
  <c r="F4" i="6"/>
  <c r="G5" i="6"/>
  <c r="I11" i="6"/>
  <c r="I12" i="6"/>
  <c r="I13" i="6"/>
  <c r="I15" i="6"/>
  <c r="J15" i="6"/>
  <c r="S49" i="6"/>
  <c r="O89" i="6"/>
  <c r="T79" i="6"/>
  <c r="G85" i="6"/>
  <c r="G91" i="6" s="1"/>
  <c r="K85" i="6"/>
  <c r="K91" i="6" s="1"/>
  <c r="E62" i="6"/>
  <c r="E68" i="6" s="1"/>
  <c r="I62" i="6"/>
  <c r="I68" i="6" s="1"/>
  <c r="M62" i="6"/>
  <c r="M68" i="6" s="1"/>
  <c r="O56" i="6"/>
  <c r="F62" i="6"/>
  <c r="F68" i="6" s="1"/>
  <c r="J62" i="6"/>
  <c r="J68" i="6" s="1"/>
  <c r="N62" i="6"/>
  <c r="N68" i="6" s="1"/>
  <c r="Y72" i="6"/>
  <c r="X79" i="6"/>
  <c r="Q79" i="6"/>
  <c r="U79" i="6"/>
  <c r="Y79" i="6"/>
  <c r="AB79" i="6"/>
  <c r="R79" i="6"/>
  <c r="V79" i="6"/>
  <c r="D85" i="6"/>
  <c r="D91" i="6" s="1"/>
  <c r="H85" i="6"/>
  <c r="H91" i="6" s="1"/>
  <c r="L85" i="6"/>
  <c r="L91" i="6" s="1"/>
  <c r="O79" i="6"/>
  <c r="S79" i="6"/>
  <c r="W79" i="6"/>
  <c r="AA79" i="6"/>
  <c r="AB72" i="6"/>
  <c r="Q72" i="6"/>
  <c r="U72" i="6"/>
  <c r="X72" i="6"/>
  <c r="O72" i="6"/>
  <c r="O85" i="6" s="1"/>
  <c r="R72" i="6"/>
  <c r="V72" i="6"/>
  <c r="Z72" i="6"/>
  <c r="T72" i="6"/>
  <c r="S72" i="6"/>
  <c r="W72" i="6"/>
  <c r="AA72" i="6"/>
  <c r="O66" i="6"/>
  <c r="Y56" i="6"/>
  <c r="C62" i="6"/>
  <c r="C68" i="6" s="1"/>
  <c r="X56" i="6"/>
  <c r="T56" i="6"/>
  <c r="Q56" i="6"/>
  <c r="AB56" i="6"/>
  <c r="G62" i="6"/>
  <c r="G68" i="6" s="1"/>
  <c r="K62" i="6"/>
  <c r="K68" i="6" s="1"/>
  <c r="AA56" i="6"/>
  <c r="W56" i="6"/>
  <c r="S56" i="6"/>
  <c r="U56" i="6"/>
  <c r="D62" i="6"/>
  <c r="D68" i="6" s="1"/>
  <c r="H62" i="6"/>
  <c r="H68" i="6" s="1"/>
  <c r="L62" i="6"/>
  <c r="L68" i="6" s="1"/>
  <c r="Z56" i="6"/>
  <c r="V56" i="6"/>
  <c r="R56" i="6"/>
  <c r="W49" i="6"/>
  <c r="O49" i="6"/>
  <c r="Q49" i="6"/>
  <c r="V49" i="6"/>
  <c r="AA49" i="6"/>
  <c r="R49" i="6"/>
  <c r="U49" i="6"/>
  <c r="Z49" i="6"/>
  <c r="AB49" i="6"/>
  <c r="X49" i="6"/>
  <c r="T49" i="6"/>
  <c r="Y49" i="6"/>
  <c r="C85" i="6"/>
  <c r="H14" i="6"/>
  <c r="F15" i="6"/>
  <c r="H15" i="6"/>
  <c r="J7" i="6"/>
  <c r="K5" i="6"/>
  <c r="F12" i="6"/>
  <c r="K8" i="6"/>
  <c r="K6" i="6"/>
  <c r="J5" i="6"/>
  <c r="I4" i="6"/>
  <c r="C13" i="6"/>
  <c r="G13" i="6"/>
  <c r="F13" i="6"/>
  <c r="D12" i="6"/>
  <c r="H12" i="6"/>
  <c r="H11" i="6"/>
  <c r="E8" i="6"/>
  <c r="F8" i="6"/>
  <c r="K7" i="6"/>
  <c r="C7" i="6"/>
  <c r="F6" i="6"/>
  <c r="D15" i="6"/>
  <c r="E15" i="6"/>
  <c r="L4" i="6"/>
  <c r="M8" i="6"/>
  <c r="M7" i="6"/>
  <c r="M6" i="6"/>
  <c r="M5" i="6"/>
  <c r="L11" i="6"/>
  <c r="L12" i="6"/>
  <c r="L13" i="6"/>
  <c r="L14" i="6"/>
  <c r="L15" i="6"/>
  <c r="N4" i="6"/>
  <c r="M11" i="6"/>
  <c r="M12" i="6"/>
  <c r="M13" i="6"/>
  <c r="M14" i="6"/>
  <c r="M15" i="6"/>
  <c r="L9" i="6"/>
  <c r="H9" i="6"/>
  <c r="K9" i="6"/>
  <c r="G9" i="6"/>
  <c r="M9" i="6"/>
  <c r="I9" i="6"/>
  <c r="D9" i="6"/>
  <c r="C9" i="6"/>
  <c r="E9" i="6"/>
  <c r="AC44" i="7"/>
  <c r="Z62" i="6" l="1"/>
  <c r="Q62" i="6"/>
  <c r="O62" i="6"/>
  <c r="S62" i="6"/>
  <c r="U62" i="6"/>
  <c r="AA62" i="6"/>
  <c r="X62" i="6"/>
  <c r="R62" i="6"/>
  <c r="Y62" i="6"/>
  <c r="T62" i="6"/>
  <c r="C91" i="6"/>
  <c r="AA85" i="6"/>
  <c r="W85" i="6"/>
  <c r="S85" i="6"/>
  <c r="Z85" i="6"/>
  <c r="V85" i="6"/>
  <c r="R85" i="6"/>
  <c r="AB85" i="6"/>
  <c r="X85" i="6"/>
  <c r="Y85" i="6"/>
  <c r="U85" i="6"/>
  <c r="Q85" i="6"/>
  <c r="T85" i="6"/>
  <c r="AB62" i="6"/>
  <c r="V62" i="6"/>
  <c r="W62" i="6"/>
  <c r="AD102" i="7"/>
  <c r="AD106" i="7" s="1"/>
  <c r="AD109" i="7"/>
  <c r="AC109" i="7" s="1"/>
  <c r="AD95" i="7"/>
  <c r="AC95" i="7" s="1"/>
  <c r="AD88" i="7"/>
  <c r="AC88" i="7" s="1"/>
  <c r="AD81" i="7"/>
  <c r="AC81" i="7" s="1"/>
  <c r="AD74" i="7"/>
  <c r="AC74" i="7" s="1"/>
  <c r="AD67" i="7"/>
  <c r="AC67" i="7" s="1"/>
  <c r="AD60" i="7"/>
  <c r="AC60" i="7" s="1"/>
  <c r="AD53" i="7"/>
  <c r="AC53" i="7" s="1"/>
  <c r="AD46" i="7"/>
  <c r="AC46" i="7" s="1"/>
  <c r="AD39" i="7"/>
  <c r="AC39" i="7" s="1"/>
  <c r="AD32" i="7"/>
  <c r="AC32" i="7" s="1"/>
  <c r="AD25" i="7"/>
  <c r="AC25" i="7" s="1"/>
  <c r="AD18" i="7"/>
  <c r="AC18" i="7" s="1"/>
  <c r="AD11" i="7"/>
  <c r="AC11" i="7" s="1"/>
  <c r="AD4" i="7"/>
  <c r="AC102" i="7" l="1"/>
  <c r="C7" i="7" l="1"/>
  <c r="AQ13" i="7"/>
  <c r="AQ20" i="7" s="1"/>
  <c r="AQ27" i="7" s="1"/>
  <c r="AQ34" i="7" s="1"/>
  <c r="AQ41" i="7" s="1"/>
  <c r="AQ48" i="7" s="1"/>
  <c r="AQ55" i="7" s="1"/>
  <c r="AQ62" i="7" s="1"/>
  <c r="AQ69" i="7" s="1"/>
  <c r="AQ76" i="7" s="1"/>
  <c r="AQ83" i="7" s="1"/>
  <c r="AQ90" i="7" s="1"/>
  <c r="AQ97" i="7" s="1"/>
  <c r="AQ104" i="7" s="1"/>
  <c r="AQ111" i="7" s="1"/>
  <c r="AC107" i="7" l="1"/>
  <c r="AD108" i="7"/>
  <c r="AC108" i="7" s="1"/>
  <c r="AC100" i="7"/>
  <c r="AC93" i="7"/>
  <c r="AC86" i="7"/>
  <c r="AC79" i="7"/>
  <c r="AC72" i="7"/>
  <c r="AC65" i="7"/>
  <c r="AC58" i="7"/>
  <c r="AD101" i="7"/>
  <c r="AC101" i="7" s="1"/>
  <c r="AD94" i="7"/>
  <c r="AD98" i="7" s="1"/>
  <c r="AD87" i="7"/>
  <c r="AD91" i="7" s="1"/>
  <c r="AD85" i="7"/>
  <c r="AD80" i="7"/>
  <c r="AC80" i="7" s="1"/>
  <c r="AD73" i="7"/>
  <c r="AD77" i="7" s="1"/>
  <c r="AD66" i="7"/>
  <c r="AC66" i="7" s="1"/>
  <c r="AD59" i="7"/>
  <c r="AD63" i="7" s="1"/>
  <c r="C88" i="7"/>
  <c r="C87" i="7"/>
  <c r="C86" i="7"/>
  <c r="C8" i="7"/>
  <c r="C6" i="7"/>
  <c r="C2" i="7"/>
  <c r="AC51" i="7"/>
  <c r="AD52" i="7"/>
  <c r="AC52" i="7" s="1"/>
  <c r="AD50" i="7"/>
  <c r="AD45" i="7"/>
  <c r="AD49" i="7" s="1"/>
  <c r="AC37" i="7"/>
  <c r="AC30" i="7"/>
  <c r="AC23" i="7"/>
  <c r="AC16" i="7"/>
  <c r="AD38" i="7"/>
  <c r="AD42" i="7" s="1"/>
  <c r="AD31" i="7"/>
  <c r="AC31" i="7" s="1"/>
  <c r="AD24" i="7"/>
  <c r="AC24" i="7" s="1"/>
  <c r="AD17" i="7"/>
  <c r="AC17" i="7" s="1"/>
  <c r="AD10" i="7"/>
  <c r="AC10" i="7" s="1"/>
  <c r="AC2" i="7"/>
  <c r="AD8" i="7"/>
  <c r="AD3" i="7"/>
  <c r="AC3" i="7" s="1"/>
  <c r="A1" i="3"/>
  <c r="AD72" i="7" s="1"/>
  <c r="AD76" i="7" s="1"/>
  <c r="O41" i="6"/>
  <c r="O40" i="6"/>
  <c r="K42" i="6"/>
  <c r="G42" i="6"/>
  <c r="O39" i="6"/>
  <c r="O37" i="6"/>
  <c r="O36" i="6"/>
  <c r="O35" i="6"/>
  <c r="O34" i="6"/>
  <c r="O33" i="6"/>
  <c r="O31" i="6"/>
  <c r="O30" i="6"/>
  <c r="O29" i="6"/>
  <c r="O28" i="6"/>
  <c r="O27" i="6"/>
  <c r="O26" i="6"/>
  <c r="G32" i="6"/>
  <c r="K32" i="6"/>
  <c r="D32" i="6"/>
  <c r="H32" i="6"/>
  <c r="L32" i="6"/>
  <c r="F32" i="6"/>
  <c r="J32" i="6"/>
  <c r="N32" i="6"/>
  <c r="C32" i="6"/>
  <c r="F25" i="6"/>
  <c r="J25" i="6"/>
  <c r="N25" i="6"/>
  <c r="D25" i="6"/>
  <c r="H25" i="6"/>
  <c r="L25" i="6"/>
  <c r="E25" i="6"/>
  <c r="I25" i="6"/>
  <c r="M25" i="6"/>
  <c r="C25" i="6"/>
  <c r="B24" i="6"/>
  <c r="B42" i="6"/>
  <c r="B66" i="6" s="1"/>
  <c r="N42" i="6"/>
  <c r="M42" i="6"/>
  <c r="L42" i="6"/>
  <c r="J42" i="6"/>
  <c r="I42" i="6"/>
  <c r="H42" i="6"/>
  <c r="F42" i="6"/>
  <c r="E42" i="6"/>
  <c r="D42" i="6"/>
  <c r="M32" i="6"/>
  <c r="I32" i="6"/>
  <c r="E32" i="6"/>
  <c r="K25" i="6"/>
  <c r="G25" i="6"/>
  <c r="B19" i="6"/>
  <c r="B41" i="6" s="1"/>
  <c r="B15" i="6"/>
  <c r="B37" i="6" s="1"/>
  <c r="B61" i="6" s="1"/>
  <c r="B16" i="6"/>
  <c r="A16" i="3" s="1"/>
  <c r="B17" i="6"/>
  <c r="B39" i="6" s="1"/>
  <c r="B63" i="6" s="1"/>
  <c r="B18" i="6"/>
  <c r="B40" i="6" s="1"/>
  <c r="B4" i="6"/>
  <c r="A4" i="3" s="1"/>
  <c r="B5" i="6"/>
  <c r="B6" i="6"/>
  <c r="A6" i="3" s="1"/>
  <c r="B7" i="6"/>
  <c r="B8" i="6"/>
  <c r="B9" i="6"/>
  <c r="B10" i="6"/>
  <c r="A10" i="3" s="1"/>
  <c r="B11" i="6"/>
  <c r="B33" i="6" s="1"/>
  <c r="B12" i="6"/>
  <c r="A12" i="3" s="1"/>
  <c r="B13" i="6"/>
  <c r="B35" i="6" s="1"/>
  <c r="B59" i="6" s="1"/>
  <c r="B14" i="6"/>
  <c r="A14" i="3" s="1"/>
  <c r="B3" i="6"/>
  <c r="B25" i="6" s="1"/>
  <c r="A9" i="6" l="1"/>
  <c r="A5" i="6"/>
  <c r="A7" i="6"/>
  <c r="A61" i="6"/>
  <c r="B84" i="6"/>
  <c r="A59" i="6"/>
  <c r="B82" i="6"/>
  <c r="A82" i="6" s="1"/>
  <c r="B89" i="6"/>
  <c r="B34" i="6"/>
  <c r="B58" i="6" s="1"/>
  <c r="A37" i="6"/>
  <c r="A15" i="3"/>
  <c r="A25" i="6"/>
  <c r="B49" i="6"/>
  <c r="A40" i="6"/>
  <c r="B64" i="6"/>
  <c r="A41" i="6"/>
  <c r="B65" i="6"/>
  <c r="B36" i="6"/>
  <c r="A14" i="6"/>
  <c r="A33" i="6"/>
  <c r="B57" i="6"/>
  <c r="B86" i="6"/>
  <c r="A86" i="6" s="1"/>
  <c r="A63" i="6"/>
  <c r="A13" i="6"/>
  <c r="A18" i="6"/>
  <c r="A11" i="3"/>
  <c r="A39" i="6"/>
  <c r="A16" i="6"/>
  <c r="A12" i="6"/>
  <c r="A35" i="6"/>
  <c r="A3" i="3"/>
  <c r="A13" i="3"/>
  <c r="B29" i="6"/>
  <c r="A17" i="6"/>
  <c r="B38" i="6"/>
  <c r="A8" i="6"/>
  <c r="B26" i="6"/>
  <c r="A19" i="6"/>
  <c r="A15" i="6"/>
  <c r="A11" i="6"/>
  <c r="AD16" i="7"/>
  <c r="AD20" i="7" s="1"/>
  <c r="AD51" i="7"/>
  <c r="AD55" i="7" s="1"/>
  <c r="AD86" i="7"/>
  <c r="AD90" i="7" s="1"/>
  <c r="AD30" i="7"/>
  <c r="AD34" i="7" s="1"/>
  <c r="AD100" i="7"/>
  <c r="AD104" i="7" s="1"/>
  <c r="AD2" i="7"/>
  <c r="AD6" i="7" s="1"/>
  <c r="AD9" i="7"/>
  <c r="AD13" i="7" s="1"/>
  <c r="AD23" i="7"/>
  <c r="AD27" i="7" s="1"/>
  <c r="AD37" i="7"/>
  <c r="AD41" i="7" s="1"/>
  <c r="AD93" i="7"/>
  <c r="AD97" i="7" s="1"/>
  <c r="AD44" i="7"/>
  <c r="AD48" i="7" s="1"/>
  <c r="AD65" i="7"/>
  <c r="AD69" i="7" s="1"/>
  <c r="AD79" i="7"/>
  <c r="AD83" i="7" s="1"/>
  <c r="AD107" i="7"/>
  <c r="AD111" i="7" s="1"/>
  <c r="AD58" i="7"/>
  <c r="AD62" i="7" s="1"/>
  <c r="O32" i="6"/>
  <c r="A3" i="6"/>
  <c r="AD70" i="7"/>
  <c r="AC59" i="7"/>
  <c r="AC87" i="7"/>
  <c r="AC94" i="7"/>
  <c r="AD84" i="7"/>
  <c r="AD105" i="7"/>
  <c r="AD112" i="7"/>
  <c r="AC73" i="7"/>
  <c r="AD113" i="7"/>
  <c r="AD99" i="7"/>
  <c r="AD92" i="7"/>
  <c r="AD78" i="7"/>
  <c r="AD71" i="7"/>
  <c r="AD64" i="7"/>
  <c r="D3" i="3"/>
  <c r="AD14" i="7"/>
  <c r="AD21" i="7"/>
  <c r="AD28" i="7"/>
  <c r="AD35" i="7"/>
  <c r="AC38" i="7"/>
  <c r="AD56" i="7"/>
  <c r="AC45" i="7"/>
  <c r="C3" i="3"/>
  <c r="I3" i="3"/>
  <c r="L3" i="3"/>
  <c r="H3" i="3"/>
  <c r="M3" i="3"/>
  <c r="J3" i="3"/>
  <c r="E3" i="3"/>
  <c r="F3" i="3"/>
  <c r="G3" i="3"/>
  <c r="K3" i="3"/>
  <c r="B32" i="6"/>
  <c r="A10" i="6"/>
  <c r="A4" i="6"/>
  <c r="AN52" i="7" s="1"/>
  <c r="B28" i="6"/>
  <c r="A6" i="6"/>
  <c r="B31" i="6"/>
  <c r="A9" i="3"/>
  <c r="A8" i="3"/>
  <c r="B30" i="6"/>
  <c r="A7" i="3"/>
  <c r="AN24" i="7"/>
  <c r="B27" i="6"/>
  <c r="A5" i="3"/>
  <c r="AH52" i="7"/>
  <c r="AI52" i="7"/>
  <c r="AD57" i="7"/>
  <c r="AO52" i="7"/>
  <c r="AD43" i="7"/>
  <c r="AD36" i="7"/>
  <c r="AO24" i="7"/>
  <c r="AE24" i="7"/>
  <c r="AD29" i="7"/>
  <c r="AK24" i="7"/>
  <c r="AD22" i="7"/>
  <c r="AK11" i="7"/>
  <c r="AD15" i="7"/>
  <c r="AC4" i="7"/>
  <c r="AD7" i="7"/>
  <c r="O42" i="6"/>
  <c r="C42" i="6"/>
  <c r="I38" i="6"/>
  <c r="I44" i="6" s="1"/>
  <c r="H38" i="6"/>
  <c r="H44" i="6" s="1"/>
  <c r="G38" i="6"/>
  <c r="G44" i="6" s="1"/>
  <c r="N38" i="6"/>
  <c r="N44" i="6" s="1"/>
  <c r="J38" i="6"/>
  <c r="J44" i="6" s="1"/>
  <c r="F38" i="6"/>
  <c r="F44" i="6" s="1"/>
  <c r="E38" i="6"/>
  <c r="E44" i="6" s="1"/>
  <c r="L38" i="6"/>
  <c r="L44" i="6" s="1"/>
  <c r="K38" i="6"/>
  <c r="K44" i="6" s="1"/>
  <c r="M38" i="6"/>
  <c r="M44" i="6" s="1"/>
  <c r="D38" i="6"/>
  <c r="D44" i="6" s="1"/>
  <c r="C38" i="6"/>
  <c r="O25" i="6"/>
  <c r="A34" i="6" l="1"/>
  <c r="A30" i="6"/>
  <c r="B54" i="6"/>
  <c r="A32" i="6"/>
  <c r="B56" i="6"/>
  <c r="A36" i="6"/>
  <c r="B60" i="6"/>
  <c r="A27" i="6"/>
  <c r="B51" i="6"/>
  <c r="A28" i="6"/>
  <c r="B52" i="6"/>
  <c r="A26" i="6"/>
  <c r="AO74" i="7" s="1"/>
  <c r="B50" i="6"/>
  <c r="B80" i="6"/>
  <c r="A80" i="6" s="1"/>
  <c r="A57" i="6"/>
  <c r="A65" i="6"/>
  <c r="B88" i="6"/>
  <c r="A88" i="6" s="1"/>
  <c r="A49" i="6"/>
  <c r="B72" i="6"/>
  <c r="A72" i="6" s="1"/>
  <c r="B81" i="6"/>
  <c r="A81" i="6" s="1"/>
  <c r="A58" i="6"/>
  <c r="A29" i="6"/>
  <c r="B53" i="6"/>
  <c r="A31" i="6"/>
  <c r="AJ109" i="7" s="1"/>
  <c r="B55" i="6"/>
  <c r="A38" i="6"/>
  <c r="B62" i="6"/>
  <c r="A64" i="6"/>
  <c r="B87" i="6"/>
  <c r="A87" i="6" s="1"/>
  <c r="AI58" i="7"/>
  <c r="AF107" i="7"/>
  <c r="AJ107" i="7"/>
  <c r="AN107" i="7"/>
  <c r="AF100" i="7"/>
  <c r="AJ100" i="7"/>
  <c r="AN100" i="7"/>
  <c r="AF93" i="7"/>
  <c r="AJ93" i="7"/>
  <c r="AN93" i="7"/>
  <c r="AF79" i="7"/>
  <c r="AJ79" i="7"/>
  <c r="AN79" i="7"/>
  <c r="AF72" i="7"/>
  <c r="AJ72" i="7"/>
  <c r="AN72" i="7"/>
  <c r="AF65" i="7"/>
  <c r="AJ65" i="7"/>
  <c r="AN65" i="7"/>
  <c r="AF58" i="7"/>
  <c r="AK58" i="7"/>
  <c r="AO58" i="7"/>
  <c r="AG44" i="7"/>
  <c r="AK44" i="7"/>
  <c r="AO44" i="7"/>
  <c r="AG30" i="7"/>
  <c r="AK30" i="7"/>
  <c r="AO30" i="7"/>
  <c r="AG16" i="7"/>
  <c r="AK16" i="7"/>
  <c r="AO16" i="7"/>
  <c r="AK79" i="7"/>
  <c r="AG72" i="7"/>
  <c r="AO72" i="7"/>
  <c r="AG65" i="7"/>
  <c r="AO65" i="7"/>
  <c r="AL58" i="7"/>
  <c r="AH44" i="7"/>
  <c r="AP44" i="7"/>
  <c r="AL30" i="7"/>
  <c r="AH16" i="7"/>
  <c r="AP16" i="7"/>
  <c r="AG107" i="7"/>
  <c r="AK107" i="7"/>
  <c r="AO107" i="7"/>
  <c r="AG100" i="7"/>
  <c r="AK100" i="7"/>
  <c r="AO100" i="7"/>
  <c r="AG93" i="7"/>
  <c r="AK93" i="7"/>
  <c r="AO93" i="7"/>
  <c r="AG79" i="7"/>
  <c r="AO79" i="7"/>
  <c r="AK72" i="7"/>
  <c r="AK65" i="7"/>
  <c r="AG58" i="7"/>
  <c r="AP58" i="7"/>
  <c r="AL44" i="7"/>
  <c r="AH30" i="7"/>
  <c r="AP30" i="7"/>
  <c r="AL16" i="7"/>
  <c r="AH107" i="7"/>
  <c r="AL107" i="7"/>
  <c r="AP107" i="7"/>
  <c r="AH100" i="7"/>
  <c r="AL100" i="7"/>
  <c r="AP100" i="7"/>
  <c r="AH93" i="7"/>
  <c r="AL93" i="7"/>
  <c r="AP93" i="7"/>
  <c r="AH79" i="7"/>
  <c r="AL79" i="7"/>
  <c r="AP79" i="7"/>
  <c r="AH72" i="7"/>
  <c r="AL72" i="7"/>
  <c r="AP72" i="7"/>
  <c r="AH65" i="7"/>
  <c r="AL65" i="7"/>
  <c r="AP65" i="7"/>
  <c r="AH58" i="7"/>
  <c r="AM58" i="7"/>
  <c r="AI44" i="7"/>
  <c r="AM44" i="7"/>
  <c r="AE44" i="7"/>
  <c r="AI30" i="7"/>
  <c r="AM30" i="7"/>
  <c r="AE30" i="7"/>
  <c r="AI16" i="7"/>
  <c r="AM16" i="7"/>
  <c r="AE16" i="7"/>
  <c r="AM79" i="7"/>
  <c r="AI72" i="7"/>
  <c r="AI65" i="7"/>
  <c r="AE65" i="7"/>
  <c r="AN58" i="7"/>
  <c r="AJ44" i="7"/>
  <c r="AF30" i="7"/>
  <c r="AN30" i="7"/>
  <c r="AJ16" i="7"/>
  <c r="AE9" i="7"/>
  <c r="AI107" i="7"/>
  <c r="AM107" i="7"/>
  <c r="AE107" i="7"/>
  <c r="AI100" i="7"/>
  <c r="AM100" i="7"/>
  <c r="AE100" i="7"/>
  <c r="AE104" i="7" s="1"/>
  <c r="AI93" i="7"/>
  <c r="AM93" i="7"/>
  <c r="AE93" i="7"/>
  <c r="AI79" i="7"/>
  <c r="AE79" i="7"/>
  <c r="AM72" i="7"/>
  <c r="AE72" i="7"/>
  <c r="AM65" i="7"/>
  <c r="AJ58" i="7"/>
  <c r="AF44" i="7"/>
  <c r="AN44" i="7"/>
  <c r="AJ30" i="7"/>
  <c r="AF16" i="7"/>
  <c r="AN16" i="7"/>
  <c r="AE60" i="7"/>
  <c r="AE64" i="7" s="1"/>
  <c r="O38" i="6"/>
  <c r="C44" i="6"/>
  <c r="AF60" i="7"/>
  <c r="AG60" i="7"/>
  <c r="AP24" i="7"/>
  <c r="AG24" i="7"/>
  <c r="AM39" i="7"/>
  <c r="AG52" i="7"/>
  <c r="AE52" i="7"/>
  <c r="AK52" i="7"/>
  <c r="AN38" i="7"/>
  <c r="AK38" i="7"/>
  <c r="AI60" i="7"/>
  <c r="AJ60" i="7"/>
  <c r="AK60" i="7"/>
  <c r="AJ24" i="7"/>
  <c r="AM24" i="7"/>
  <c r="AL24" i="7"/>
  <c r="AH25" i="7"/>
  <c r="AJ52" i="7"/>
  <c r="AP52" i="7"/>
  <c r="AM53" i="7"/>
  <c r="AM60" i="7"/>
  <c r="AN60" i="7"/>
  <c r="AO60" i="7"/>
  <c r="AK10" i="7"/>
  <c r="AF24" i="7"/>
  <c r="AF28" i="7" s="1"/>
  <c r="AI24" i="7"/>
  <c r="AH24" i="7"/>
  <c r="AL28" i="7" s="1"/>
  <c r="AF52" i="7"/>
  <c r="AM52" i="7"/>
  <c r="AL52" i="7"/>
  <c r="AO53" i="7"/>
  <c r="AL60" i="7"/>
  <c r="AP60" i="7"/>
  <c r="AH60" i="7"/>
  <c r="AF38" i="7"/>
  <c r="AE38" i="7"/>
  <c r="AH38" i="7"/>
  <c r="AM38" i="7"/>
  <c r="AO38" i="7"/>
  <c r="AJ38" i="7"/>
  <c r="AI38" i="7"/>
  <c r="AG38" i="7"/>
  <c r="AL38" i="7"/>
  <c r="AP38" i="7"/>
  <c r="AM10" i="7"/>
  <c r="AO10" i="7"/>
  <c r="AG39" i="7"/>
  <c r="AL53" i="7"/>
  <c r="AI11" i="7"/>
  <c r="AL25" i="7"/>
  <c r="AP10" i="7"/>
  <c r="AJ11" i="7"/>
  <c r="AM25" i="7"/>
  <c r="AL39" i="7"/>
  <c r="AH53" i="7"/>
  <c r="AJ10" i="7"/>
  <c r="AI10" i="7"/>
  <c r="AL10" i="7"/>
  <c r="AG10" i="7"/>
  <c r="AM11" i="7"/>
  <c r="AN11" i="7"/>
  <c r="AO11" i="7"/>
  <c r="AP25" i="7"/>
  <c r="AF25" i="7"/>
  <c r="AG25" i="7"/>
  <c r="AP39" i="7"/>
  <c r="AF39" i="7"/>
  <c r="AK39" i="7"/>
  <c r="AP53" i="7"/>
  <c r="AF53" i="7"/>
  <c r="AG53" i="7"/>
  <c r="AN10" i="7"/>
  <c r="AE10" i="7"/>
  <c r="AL11" i="7"/>
  <c r="AP11" i="7"/>
  <c r="AE25" i="7"/>
  <c r="AF29" i="7" s="1"/>
  <c r="AJ25" i="7"/>
  <c r="AK25" i="7"/>
  <c r="AE39" i="7"/>
  <c r="AJ39" i="7"/>
  <c r="AO39" i="7"/>
  <c r="AE53" i="7"/>
  <c r="AJ53" i="7"/>
  <c r="AK53" i="7"/>
  <c r="AF10" i="7"/>
  <c r="AH10" i="7"/>
  <c r="AH11" i="7"/>
  <c r="AE11" i="7"/>
  <c r="AF11" i="7"/>
  <c r="AG11" i="7"/>
  <c r="AI25" i="7"/>
  <c r="AN25" i="7"/>
  <c r="AO25" i="7"/>
  <c r="AH39" i="7"/>
  <c r="AI39" i="7"/>
  <c r="AN39" i="7"/>
  <c r="AI53" i="7"/>
  <c r="AN53" i="7"/>
  <c r="AG28" i="7"/>
  <c r="AE28" i="7"/>
  <c r="AE46" i="7" l="1"/>
  <c r="AE50" i="7" s="1"/>
  <c r="AN18" i="7"/>
  <c r="AE4" i="7"/>
  <c r="AE8" i="7" s="1"/>
  <c r="AF46" i="7"/>
  <c r="AF50" i="7" s="1"/>
  <c r="AI46" i="7"/>
  <c r="AL81" i="7"/>
  <c r="AN95" i="7"/>
  <c r="AF88" i="7"/>
  <c r="AL18" i="7"/>
  <c r="AI32" i="7"/>
  <c r="AI109" i="7"/>
  <c r="AM46" i="7"/>
  <c r="AN32" i="7"/>
  <c r="AE18" i="7"/>
  <c r="AI4" i="7"/>
  <c r="AI81" i="7"/>
  <c r="AP74" i="7"/>
  <c r="AP95" i="7"/>
  <c r="AP4" i="7"/>
  <c r="AH32" i="7"/>
  <c r="AN4" i="7"/>
  <c r="AG46" i="7"/>
  <c r="AO32" i="7"/>
  <c r="AP18" i="7"/>
  <c r="AF4" i="7"/>
  <c r="AJ46" i="7"/>
  <c r="AM18" i="7"/>
  <c r="AG32" i="7"/>
  <c r="AK4" i="7"/>
  <c r="AP32" i="7"/>
  <c r="AG4" i="7"/>
  <c r="AE81" i="7"/>
  <c r="AE85" i="7" s="1"/>
  <c r="AN81" i="7"/>
  <c r="AK81" i="7"/>
  <c r="AL102" i="7"/>
  <c r="AN88" i="7"/>
  <c r="AK67" i="7"/>
  <c r="AG74" i="7"/>
  <c r="AO81" i="7"/>
  <c r="AH74" i="7"/>
  <c r="AJ4" i="7"/>
  <c r="AN109" i="7"/>
  <c r="AO4" i="7"/>
  <c r="AL32" i="7"/>
  <c r="AK18" i="7"/>
  <c r="AJ32" i="7"/>
  <c r="AK46" i="7"/>
  <c r="AK32" i="7"/>
  <c r="AH18" i="7"/>
  <c r="AM4" i="7"/>
  <c r="AJ18" i="7"/>
  <c r="AL4" i="7"/>
  <c r="AJ81" i="7"/>
  <c r="AG81" i="7"/>
  <c r="AF81" i="7"/>
  <c r="AM102" i="7"/>
  <c r="AL88" i="7"/>
  <c r="AH67" i="7"/>
  <c r="AG109" i="7"/>
  <c r="AN67" i="7"/>
  <c r="AK102" i="7"/>
  <c r="AJ74" i="7"/>
  <c r="AH4" i="7"/>
  <c r="AP46" i="7"/>
  <c r="AF18" i="7"/>
  <c r="AF22" i="7" s="1"/>
  <c r="AM32" i="7"/>
  <c r="AG18" i="7"/>
  <c r="AO46" i="7"/>
  <c r="AH46" i="7"/>
  <c r="AF32" i="7"/>
  <c r="AO18" i="7"/>
  <c r="AN46" i="7"/>
  <c r="AP81" i="7"/>
  <c r="AM81" i="7"/>
  <c r="AK109" i="7"/>
  <c r="AK95" i="7"/>
  <c r="AK74" i="7"/>
  <c r="AN102" i="7"/>
  <c r="AF95" i="7"/>
  <c r="AH88" i="7"/>
  <c r="AO95" i="7"/>
  <c r="AE95" i="7"/>
  <c r="AE99" i="7" s="1"/>
  <c r="AF109" i="7"/>
  <c r="AI102" i="7"/>
  <c r="AO88" i="7"/>
  <c r="AM74" i="7"/>
  <c r="AP67" i="7"/>
  <c r="AL109" i="7"/>
  <c r="AJ102" i="7"/>
  <c r="AL95" i="7"/>
  <c r="AH81" i="7"/>
  <c r="AM67" i="7"/>
  <c r="AP102" i="7"/>
  <c r="AE67" i="7"/>
  <c r="AE71" i="7" s="1"/>
  <c r="AE74" i="7"/>
  <c r="AE78" i="7" s="1"/>
  <c r="AG102" i="7"/>
  <c r="AF102" i="7"/>
  <c r="AO67" i="7"/>
  <c r="AH102" i="7"/>
  <c r="AM88" i="7"/>
  <c r="AF74" i="7"/>
  <c r="AI67" i="7"/>
  <c r="AE32" i="7"/>
  <c r="AE36" i="7" s="1"/>
  <c r="AE109" i="7"/>
  <c r="AE113" i="7" s="1"/>
  <c r="AG95" i="7"/>
  <c r="AE88" i="7"/>
  <c r="AE92" i="7" s="1"/>
  <c r="AL74" i="7"/>
  <c r="AP109" i="7"/>
  <c r="AE102" i="7"/>
  <c r="AK88" i="7"/>
  <c r="AN74" i="7"/>
  <c r="AJ67" i="7"/>
  <c r="AH95" i="7"/>
  <c r="AO109" i="7"/>
  <c r="AF67" i="7"/>
  <c r="AI88" i="7"/>
  <c r="AL46" i="7"/>
  <c r="AO102" i="7"/>
  <c r="AJ95" i="7"/>
  <c r="AJ88" i="7"/>
  <c r="AG67" i="7"/>
  <c r="AH109" i="7"/>
  <c r="AI95" i="7"/>
  <c r="AP88" i="7"/>
  <c r="AI74" i="7"/>
  <c r="AL67" i="7"/>
  <c r="AI18" i="7"/>
  <c r="AG88" i="7"/>
  <c r="AM95" i="7"/>
  <c r="AM109" i="7"/>
  <c r="A84" i="6"/>
  <c r="B85" i="6"/>
  <c r="A85" i="6" s="1"/>
  <c r="A62" i="6"/>
  <c r="B76" i="6"/>
  <c r="A76" i="6" s="1"/>
  <c r="A53" i="6"/>
  <c r="B73" i="6"/>
  <c r="A73" i="6" s="1"/>
  <c r="A50" i="6"/>
  <c r="A51" i="6"/>
  <c r="B74" i="6"/>
  <c r="A74" i="6" s="1"/>
  <c r="A56" i="6"/>
  <c r="B79" i="6"/>
  <c r="A79" i="6" s="1"/>
  <c r="B78" i="6"/>
  <c r="A78" i="6" s="1"/>
  <c r="A55" i="6"/>
  <c r="A52" i="6"/>
  <c r="B75" i="6"/>
  <c r="A75" i="6" s="1"/>
  <c r="B83" i="6"/>
  <c r="A83" i="6" s="1"/>
  <c r="A60" i="6"/>
  <c r="A54" i="6"/>
  <c r="B77" i="6"/>
  <c r="A77" i="6" s="1"/>
  <c r="AF42" i="7"/>
  <c r="AJ64" i="7"/>
  <c r="AN56" i="7"/>
  <c r="AH64" i="7"/>
  <c r="AG64" i="7"/>
  <c r="AJ56" i="7"/>
  <c r="AI64" i="7"/>
  <c r="AL64" i="7"/>
  <c r="AK64" i="7"/>
  <c r="AF64" i="7"/>
  <c r="AM57" i="7"/>
  <c r="AO64" i="7"/>
  <c r="AP64" i="7"/>
  <c r="AM64" i="7"/>
  <c r="AN64" i="7"/>
  <c r="AI43" i="7"/>
  <c r="AJ15" i="7"/>
  <c r="AK28" i="7"/>
  <c r="AM56" i="7"/>
  <c r="AK56" i="7"/>
  <c r="AP28" i="7"/>
  <c r="AH56" i="7"/>
  <c r="AO56" i="7"/>
  <c r="AG56" i="7"/>
  <c r="AN28" i="7"/>
  <c r="AI28" i="7"/>
  <c r="AJ28" i="7"/>
  <c r="AO28" i="7"/>
  <c r="AE56" i="7"/>
  <c r="AL56" i="7"/>
  <c r="AP56" i="7"/>
  <c r="AH28" i="7"/>
  <c r="AM28" i="7"/>
  <c r="AI56" i="7"/>
  <c r="AF56" i="7"/>
  <c r="AI42" i="7"/>
  <c r="AH42" i="7"/>
  <c r="AG42" i="7"/>
  <c r="AK42" i="7"/>
  <c r="AJ42" i="7"/>
  <c r="AE42" i="7"/>
  <c r="AO42" i="7"/>
  <c r="AL42" i="7"/>
  <c r="AM42" i="7"/>
  <c r="AN42" i="7"/>
  <c r="AP42" i="7"/>
  <c r="AF43" i="7"/>
  <c r="AG43" i="7"/>
  <c r="AL43" i="7"/>
  <c r="AM43" i="7"/>
  <c r="AM14" i="7"/>
  <c r="AN14" i="7"/>
  <c r="AK14" i="7"/>
  <c r="AG14" i="7"/>
  <c r="AL29" i="7"/>
  <c r="AG29" i="7"/>
  <c r="AE29" i="7"/>
  <c r="AK29" i="7"/>
  <c r="AI29" i="7"/>
  <c r="AH29" i="7"/>
  <c r="AN29" i="7"/>
  <c r="AO29" i="7"/>
  <c r="AP29" i="7"/>
  <c r="AM29" i="7"/>
  <c r="AJ29" i="7"/>
  <c r="AG15" i="7"/>
  <c r="AE22" i="7"/>
  <c r="AH15" i="7"/>
  <c r="AE15" i="7"/>
  <c r="AJ57" i="7"/>
  <c r="AF57" i="7"/>
  <c r="AK15" i="7"/>
  <c r="AL15" i="7"/>
  <c r="AI15" i="7"/>
  <c r="AG57" i="7"/>
  <c r="AH57" i="7"/>
  <c r="AE57" i="7"/>
  <c r="AN15" i="7"/>
  <c r="AO15" i="7"/>
  <c r="AP15" i="7"/>
  <c r="AM15" i="7"/>
  <c r="AK57" i="7"/>
  <c r="AL57" i="7"/>
  <c r="AI57" i="7"/>
  <c r="AF15" i="7"/>
  <c r="AN57" i="7"/>
  <c r="AO57" i="7"/>
  <c r="AP57" i="7"/>
  <c r="AL14" i="7"/>
  <c r="AH14" i="7"/>
  <c r="AO14" i="7"/>
  <c r="AJ43" i="7"/>
  <c r="AK43" i="7"/>
  <c r="AP43" i="7"/>
  <c r="AE14" i="7"/>
  <c r="AF14" i="7"/>
  <c r="AP14" i="7"/>
  <c r="AN43" i="7"/>
  <c r="AO43" i="7"/>
  <c r="AE43" i="7"/>
  <c r="AI14" i="7"/>
  <c r="AJ14" i="7"/>
  <c r="AH43" i="7"/>
  <c r="AF85" i="7" l="1"/>
  <c r="AF8" i="7"/>
  <c r="BB91" i="7"/>
  <c r="AH50" i="7"/>
  <c r="AK92" i="7"/>
  <c r="AM113" i="7"/>
  <c r="AO36" i="7"/>
  <c r="AI85" i="7"/>
  <c r="AM8" i="7"/>
  <c r="AG113" i="7"/>
  <c r="AG8" i="7"/>
  <c r="AK8" i="7"/>
  <c r="AH22" i="7"/>
  <c r="AL36" i="7"/>
  <c r="AO22" i="7"/>
  <c r="AJ85" i="7"/>
  <c r="AG50" i="7"/>
  <c r="AK50" i="7"/>
  <c r="AM85" i="7"/>
  <c r="AL22" i="7"/>
  <c r="AO8" i="7"/>
  <c r="AN85" i="7"/>
  <c r="AF36" i="7"/>
  <c r="AI50" i="7"/>
  <c r="AG22" i="7"/>
  <c r="AG36" i="7"/>
  <c r="AO113" i="7"/>
  <c r="AJ50" i="7"/>
  <c r="AK85" i="7"/>
  <c r="AI8" i="7"/>
  <c r="AL8" i="7"/>
  <c r="AI22" i="7"/>
  <c r="AJ8" i="7"/>
  <c r="AG85" i="7"/>
  <c r="AI92" i="7"/>
  <c r="AP8" i="7"/>
  <c r="AP22" i="7"/>
  <c r="AH85" i="7"/>
  <c r="AO85" i="7"/>
  <c r="AP85" i="7"/>
  <c r="AL92" i="7"/>
  <c r="AP113" i="7"/>
  <c r="AM22" i="7"/>
  <c r="AN36" i="7"/>
  <c r="AK22" i="7"/>
  <c r="AN8" i="7"/>
  <c r="AG99" i="7"/>
  <c r="AP36" i="7"/>
  <c r="AI36" i="7"/>
  <c r="AM92" i="7"/>
  <c r="AF99" i="7"/>
  <c r="AF71" i="7"/>
  <c r="AP99" i="7"/>
  <c r="AI99" i="7"/>
  <c r="AL85" i="7"/>
  <c r="AH8" i="7"/>
  <c r="AJ22" i="7"/>
  <c r="AN22" i="7"/>
  <c r="AJ92" i="7"/>
  <c r="AK36" i="7"/>
  <c r="AN92" i="7"/>
  <c r="AF92" i="7"/>
  <c r="AH36" i="7"/>
  <c r="AG92" i="7"/>
  <c r="AJ36" i="7"/>
  <c r="AF113" i="7"/>
  <c r="AL113" i="7"/>
  <c r="AM36" i="7"/>
  <c r="AK113" i="7"/>
  <c r="AJ71" i="7"/>
  <c r="AN50" i="7"/>
  <c r="AO106" i="7"/>
  <c r="AH78" i="7"/>
  <c r="AP92" i="7"/>
  <c r="AH92" i="7"/>
  <c r="AH113" i="7"/>
  <c r="AJ113" i="7"/>
  <c r="AI113" i="7"/>
  <c r="AN113" i="7"/>
  <c r="AO99" i="7"/>
  <c r="AM106" i="7"/>
  <c r="AP50" i="7"/>
  <c r="AG71" i="7"/>
  <c r="AP71" i="7"/>
  <c r="AK99" i="7"/>
  <c r="AN78" i="7"/>
  <c r="AP78" i="7"/>
  <c r="AO50" i="7"/>
  <c r="AM50" i="7"/>
  <c r="AE106" i="7"/>
  <c r="AJ106" i="7"/>
  <c r="AJ99" i="7"/>
  <c r="AK78" i="7"/>
  <c r="AL99" i="7"/>
  <c r="AM78" i="7"/>
  <c r="AN99" i="7"/>
  <c r="AO92" i="7"/>
  <c r="AJ78" i="7"/>
  <c r="AH71" i="7"/>
  <c r="AO71" i="7"/>
  <c r="AK71" i="7"/>
  <c r="BC7" i="7"/>
  <c r="AL50" i="7"/>
  <c r="AL106" i="7"/>
  <c r="AH106" i="7"/>
  <c r="AF106" i="7"/>
  <c r="AF78" i="7"/>
  <c r="AL78" i="7"/>
  <c r="AH99" i="7"/>
  <c r="AI78" i="7"/>
  <c r="AL71" i="7"/>
  <c r="AO78" i="7"/>
  <c r="AP106" i="7"/>
  <c r="AN71" i="7"/>
  <c r="AI71" i="7"/>
  <c r="AI106" i="7"/>
  <c r="AK106" i="7"/>
  <c r="AG106" i="7"/>
  <c r="AN106" i="7"/>
  <c r="AM99" i="7"/>
  <c r="AG78" i="7"/>
  <c r="AM71" i="7"/>
  <c r="AV77" i="7"/>
  <c r="AT7" i="7"/>
  <c r="AZ49" i="7"/>
  <c r="BC91" i="7"/>
  <c r="AX98" i="7"/>
  <c r="AT49" i="7"/>
  <c r="AR91" i="7"/>
  <c r="AV112" i="7"/>
  <c r="AU91" i="7"/>
  <c r="BB63" i="7"/>
  <c r="AR49" i="7"/>
  <c r="AU63" i="7"/>
  <c r="BC49" i="7"/>
  <c r="AU105" i="7"/>
  <c r="BB35" i="7"/>
  <c r="BB49" i="7"/>
  <c r="AY112" i="7"/>
  <c r="AY105" i="7"/>
  <c r="AW63" i="7"/>
  <c r="AW70" i="7"/>
  <c r="AY49" i="7"/>
  <c r="AS98" i="7"/>
  <c r="AU21" i="7"/>
  <c r="BC35" i="7"/>
  <c r="AU98" i="7"/>
  <c r="BA70" i="7"/>
  <c r="BA77" i="7"/>
  <c r="AY77" i="7"/>
  <c r="AS105" i="7"/>
  <c r="AV7" i="7"/>
  <c r="AR63" i="7"/>
  <c r="AX77" i="7"/>
  <c r="AS21" i="7"/>
  <c r="AR7" i="7"/>
  <c r="AW77" i="7"/>
  <c r="AZ84" i="7"/>
  <c r="AZ7" i="7"/>
  <c r="BC77" i="7"/>
  <c r="AY98" i="7"/>
  <c r="AU112" i="7"/>
  <c r="AY21" i="7"/>
  <c r="AS35" i="7"/>
  <c r="BB77" i="7"/>
  <c r="AU49" i="7"/>
  <c r="AY91" i="7"/>
  <c r="AR98" i="7"/>
  <c r="AS7" i="7"/>
  <c r="AW98" i="7"/>
  <c r="AS70" i="7"/>
  <c r="AU35" i="7"/>
  <c r="AT84" i="7"/>
  <c r="AV70" i="7"/>
  <c r="AR84" i="7"/>
  <c r="AT91" i="7"/>
  <c r="AX49" i="7"/>
  <c r="BC105" i="7"/>
  <c r="BA35" i="7"/>
  <c r="AW49" i="7"/>
  <c r="AZ98" i="7"/>
  <c r="BB84" i="7"/>
  <c r="BC63" i="7"/>
  <c r="AS91" i="7"/>
  <c r="AR21" i="7"/>
  <c r="AV21" i="7"/>
  <c r="AX91" i="7"/>
  <c r="AZ63" i="7"/>
  <c r="BC70" i="7"/>
  <c r="AS112" i="7"/>
  <c r="BC98" i="7"/>
  <c r="AY84" i="7"/>
  <c r="AR70" i="7"/>
  <c r="BB7" i="7"/>
  <c r="AY7" i="7"/>
  <c r="AU7" i="7"/>
  <c r="AV105" i="7"/>
  <c r="BA49" i="7"/>
  <c r="BC84" i="7"/>
  <c r="AY70" i="7"/>
  <c r="BA105" i="7"/>
  <c r="AV91" i="7"/>
  <c r="BB105" i="7"/>
  <c r="AS49" i="7"/>
  <c r="AT70" i="7"/>
  <c r="BA7" i="7"/>
  <c r="AW35" i="7"/>
  <c r="AS77" i="7"/>
  <c r="BB112" i="7"/>
  <c r="AR112" i="7"/>
  <c r="AW84" i="7"/>
  <c r="AX105" i="7"/>
  <c r="AX7" i="7"/>
  <c r="AR77" i="7"/>
  <c r="BB70" i="7"/>
  <c r="AZ105" i="7"/>
  <c r="AZ70" i="7"/>
  <c r="AY63" i="7"/>
  <c r="AV98" i="7"/>
  <c r="AX112" i="7"/>
  <c r="AZ77" i="7"/>
  <c r="AR105" i="7"/>
  <c r="AT63" i="7"/>
  <c r="BA112" i="7"/>
  <c r="AZ21" i="7"/>
  <c r="AW91" i="7"/>
  <c r="AW21" i="7"/>
  <c r="AU77" i="7"/>
  <c r="AR35" i="7"/>
  <c r="AW7" i="7"/>
  <c r="BB21" i="7"/>
  <c r="AT77" i="7"/>
  <c r="AX21" i="7"/>
  <c r="AT21" i="7"/>
  <c r="AV35" i="7"/>
  <c r="AZ35" i="7"/>
  <c r="AX70" i="7"/>
  <c r="BA21" i="7"/>
  <c r="AU84" i="7"/>
  <c r="AZ91" i="7"/>
  <c r="AV49" i="7"/>
  <c r="AX84" i="7"/>
  <c r="AS63" i="7"/>
  <c r="BA98" i="7"/>
  <c r="AU70" i="7"/>
  <c r="AS84" i="7"/>
  <c r="BA63" i="7"/>
  <c r="BC112" i="7"/>
  <c r="BA91" i="7"/>
  <c r="AZ112" i="7"/>
  <c r="AT98" i="7"/>
  <c r="BB98" i="7"/>
  <c r="BA84" i="7"/>
  <c r="AV63" i="7"/>
  <c r="AW112" i="7"/>
  <c r="AT105" i="7"/>
  <c r="AX35" i="7"/>
  <c r="AW105" i="7"/>
  <c r="BC21" i="7"/>
  <c r="AX63" i="7"/>
  <c r="AV84" i="7"/>
  <c r="AT112" i="7"/>
  <c r="AT35" i="7"/>
  <c r="AY35" i="7"/>
  <c r="B3" i="3"/>
  <c r="M10" i="3"/>
  <c r="AP86" i="7" s="1"/>
  <c r="L10" i="3"/>
  <c r="K10" i="3"/>
  <c r="AN86" i="7" s="1"/>
  <c r="J10" i="3"/>
  <c r="AM86" i="7" s="1"/>
  <c r="I10" i="3"/>
  <c r="AL86" i="7" s="1"/>
  <c r="H10" i="3"/>
  <c r="AK86" i="7" s="1"/>
  <c r="G10" i="3"/>
  <c r="AJ86" i="7" s="1"/>
  <c r="F10" i="3"/>
  <c r="E10" i="3"/>
  <c r="D10" i="3"/>
  <c r="C10" i="3"/>
  <c r="B10" i="3"/>
  <c r="AE86" i="7" s="1"/>
  <c r="AO86" i="7" l="1"/>
  <c r="L16" i="3"/>
  <c r="AH86" i="7"/>
  <c r="E16" i="3"/>
  <c r="AG86" i="7"/>
  <c r="D16" i="3"/>
  <c r="AF86" i="7"/>
  <c r="C16" i="3"/>
  <c r="AI86" i="7"/>
  <c r="F16" i="3"/>
  <c r="AE58" i="7"/>
  <c r="B16" i="3"/>
  <c r="N15" i="3"/>
  <c r="N14" i="3"/>
  <c r="N13" i="3"/>
  <c r="N12" i="3"/>
  <c r="N9" i="3"/>
  <c r="N8" i="3"/>
  <c r="N7" i="3"/>
  <c r="N6" i="3"/>
  <c r="N4" i="3"/>
  <c r="K16" i="3"/>
  <c r="H16" i="3"/>
  <c r="G16" i="3"/>
  <c r="AK2" i="7" l="1"/>
  <c r="AK51" i="7"/>
  <c r="AK37" i="7"/>
  <c r="AK23" i="7"/>
  <c r="AK9" i="7"/>
  <c r="AN37" i="7"/>
  <c r="AN2" i="7"/>
  <c r="AN23" i="7"/>
  <c r="AN51" i="7"/>
  <c r="AN9" i="7"/>
  <c r="AO37" i="7"/>
  <c r="AO51" i="7"/>
  <c r="AO9" i="7"/>
  <c r="AO2" i="7"/>
  <c r="AO23" i="7"/>
  <c r="AJ2" i="7"/>
  <c r="AJ23" i="7"/>
  <c r="AJ51" i="7"/>
  <c r="AJ37" i="7"/>
  <c r="AJ9" i="7"/>
  <c r="AF2" i="7"/>
  <c r="AF23" i="7"/>
  <c r="AF51" i="7"/>
  <c r="AF37" i="7"/>
  <c r="AF9" i="7"/>
  <c r="AG9" i="7"/>
  <c r="AG51" i="7"/>
  <c r="AG23" i="7"/>
  <c r="AG37" i="7"/>
  <c r="AG2" i="7"/>
  <c r="N3" i="3"/>
  <c r="I16" i="3"/>
  <c r="M16" i="3"/>
  <c r="J16" i="3"/>
  <c r="N10" i="3"/>
  <c r="N16" i="3" l="1"/>
  <c r="AP51" i="7"/>
  <c r="AP2" i="7"/>
  <c r="AP9" i="7"/>
  <c r="AP37" i="7"/>
  <c r="AP23" i="7"/>
  <c r="AM51" i="7"/>
  <c r="AM37" i="7"/>
  <c r="AM2" i="7"/>
  <c r="AM9" i="7"/>
  <c r="AM23" i="7"/>
  <c r="AL2" i="7"/>
  <c r="AL9" i="7"/>
  <c r="AL37" i="7"/>
  <c r="AL23" i="7"/>
  <c r="AL51" i="7"/>
  <c r="AI23" i="7"/>
  <c r="AI51" i="7"/>
  <c r="AI37" i="7"/>
  <c r="AI9" i="7"/>
  <c r="AI2" i="7"/>
  <c r="AH2" i="7"/>
  <c r="AH23" i="7"/>
  <c r="AH37" i="7"/>
  <c r="AH9" i="7"/>
  <c r="AH51" i="7"/>
  <c r="AF69" i="7"/>
  <c r="AE37" i="7"/>
  <c r="AE2" i="7"/>
  <c r="AE51" i="7"/>
  <c r="AE23" i="7"/>
  <c r="AJ41" i="7" l="1"/>
  <c r="AW41" i="7" s="1"/>
  <c r="AP41" i="7"/>
  <c r="BC41" i="7" s="1"/>
  <c r="AM41" i="7"/>
  <c r="AZ41" i="7" s="1"/>
  <c r="AL41" i="7"/>
  <c r="AY41" i="7" s="1"/>
  <c r="AH41" i="7"/>
  <c r="AU41" i="7" s="1"/>
  <c r="AK41" i="7"/>
  <c r="AX41" i="7" s="1"/>
  <c r="AO41" i="7"/>
  <c r="BB41" i="7" s="1"/>
  <c r="AG41" i="7"/>
  <c r="AT41" i="7" s="1"/>
  <c r="AE41" i="7"/>
  <c r="AR41" i="7" s="1"/>
  <c r="AF41" i="7"/>
  <c r="AS41" i="7" s="1"/>
  <c r="AN41" i="7"/>
  <c r="BA41" i="7" s="1"/>
  <c r="AI41" i="7"/>
  <c r="AV41" i="7" s="1"/>
  <c r="AE97" i="7"/>
  <c r="AJ97" i="7"/>
  <c r="AN97" i="7"/>
  <c r="AK97" i="7"/>
  <c r="AO97" i="7"/>
  <c r="AI97" i="7"/>
  <c r="AF97" i="7"/>
  <c r="AP97" i="7"/>
  <c r="AH97" i="7"/>
  <c r="AG97" i="7"/>
  <c r="AM97" i="7"/>
  <c r="AL97" i="7"/>
  <c r="AO20" i="7"/>
  <c r="AL20" i="7"/>
  <c r="AG20" i="7"/>
  <c r="AF20" i="7"/>
  <c r="AI20" i="7"/>
  <c r="AE20" i="7"/>
  <c r="AH20" i="7"/>
  <c r="AK20" i="7"/>
  <c r="AN20" i="7"/>
  <c r="AJ20" i="7"/>
  <c r="AP20" i="7"/>
  <c r="AM20" i="7"/>
  <c r="AE111" i="7"/>
  <c r="AG111" i="7"/>
  <c r="AN111" i="7"/>
  <c r="AO111" i="7"/>
  <c r="AL111" i="7"/>
  <c r="AH111" i="7"/>
  <c r="AI111" i="7"/>
  <c r="AP111" i="7"/>
  <c r="AJ111" i="7"/>
  <c r="AF111" i="7"/>
  <c r="AK111" i="7"/>
  <c r="AM111" i="7"/>
  <c r="AK27" i="7"/>
  <c r="AX27" i="7" s="1"/>
  <c r="AI27" i="7"/>
  <c r="AV27" i="7" s="1"/>
  <c r="AF27" i="7"/>
  <c r="AS27" i="7" s="1"/>
  <c r="AJ27" i="7"/>
  <c r="AW27" i="7" s="1"/>
  <c r="AE27" i="7"/>
  <c r="AR27" i="7" s="1"/>
  <c r="AL27" i="7"/>
  <c r="AY27" i="7" s="1"/>
  <c r="AP27" i="7"/>
  <c r="BC27" i="7" s="1"/>
  <c r="AO27" i="7"/>
  <c r="BB27" i="7" s="1"/>
  <c r="AH27" i="7"/>
  <c r="AU27" i="7" s="1"/>
  <c r="AN27" i="7"/>
  <c r="BA27" i="7" s="1"/>
  <c r="AG27" i="7"/>
  <c r="AT27" i="7" s="1"/>
  <c r="AM27" i="7"/>
  <c r="AZ27" i="7" s="1"/>
  <c r="AM48" i="7"/>
  <c r="AH48" i="7"/>
  <c r="AG48" i="7"/>
  <c r="AP48" i="7"/>
  <c r="AI48" i="7"/>
  <c r="AJ48" i="7"/>
  <c r="AN48" i="7"/>
  <c r="AO48" i="7"/>
  <c r="AE48" i="7"/>
  <c r="AL48" i="7"/>
  <c r="AK48" i="7"/>
  <c r="AF48" i="7"/>
  <c r="AE90" i="7"/>
  <c r="AL90" i="7"/>
  <c r="AM90" i="7"/>
  <c r="AG90" i="7"/>
  <c r="AN90" i="7"/>
  <c r="AO90" i="7"/>
  <c r="AJ90" i="7"/>
  <c r="AH90" i="7"/>
  <c r="AP90" i="7"/>
  <c r="AK90" i="7"/>
  <c r="AI90" i="7"/>
  <c r="AP76" i="7"/>
  <c r="AM76" i="7"/>
  <c r="AF76" i="7"/>
  <c r="AI76" i="7"/>
  <c r="AN76" i="7"/>
  <c r="AO76" i="7"/>
  <c r="AG76" i="7"/>
  <c r="AE76" i="7"/>
  <c r="AH76" i="7"/>
  <c r="AJ76" i="7"/>
  <c r="AL76" i="7"/>
  <c r="AK76" i="7"/>
  <c r="AK34" i="7"/>
  <c r="AF34" i="7"/>
  <c r="AN34" i="7"/>
  <c r="AP34" i="7"/>
  <c r="AL34" i="7"/>
  <c r="AE34" i="7"/>
  <c r="AJ34" i="7"/>
  <c r="AG34" i="7"/>
  <c r="AH34" i="7"/>
  <c r="AO34" i="7"/>
  <c r="AI34" i="7"/>
  <c r="AM34" i="7"/>
  <c r="AE69" i="7"/>
  <c r="AK69" i="7"/>
  <c r="AM69" i="7"/>
  <c r="AP69" i="7"/>
  <c r="AL69" i="7"/>
  <c r="AI69" i="7"/>
  <c r="AO69" i="7"/>
  <c r="AH69" i="7"/>
  <c r="AN69" i="7"/>
  <c r="AJ69" i="7"/>
  <c r="AG69" i="7"/>
  <c r="AI6" i="7"/>
  <c r="AH6" i="7"/>
  <c r="AG6" i="7"/>
  <c r="AM6" i="7"/>
  <c r="AJ6" i="7"/>
  <c r="AL6" i="7"/>
  <c r="AN6" i="7"/>
  <c r="AP6" i="7"/>
  <c r="AK6" i="7"/>
  <c r="AF6" i="7"/>
  <c r="AO6" i="7"/>
  <c r="AE6" i="7"/>
  <c r="AM104" i="7"/>
  <c r="AH104" i="7"/>
  <c r="AP104" i="7"/>
  <c r="AO104" i="7"/>
  <c r="AF104" i="7"/>
  <c r="AI104" i="7"/>
  <c r="AJ104" i="7"/>
  <c r="AL104" i="7"/>
  <c r="AG104" i="7"/>
  <c r="AN104" i="7"/>
  <c r="AK104" i="7"/>
  <c r="AM55" i="7"/>
  <c r="AZ55" i="7" s="1"/>
  <c r="AJ55" i="7"/>
  <c r="AW55" i="7" s="1"/>
  <c r="AF55" i="7"/>
  <c r="AS55" i="7" s="1"/>
  <c r="AN55" i="7"/>
  <c r="BA55" i="7" s="1"/>
  <c r="AI55" i="7"/>
  <c r="AV55" i="7" s="1"/>
  <c r="AL55" i="7"/>
  <c r="AY55" i="7" s="1"/>
  <c r="AK55" i="7"/>
  <c r="AX55" i="7" s="1"/>
  <c r="AE55" i="7"/>
  <c r="AR55" i="7" s="1"/>
  <c r="AH55" i="7"/>
  <c r="AU55" i="7" s="1"/>
  <c r="AP55" i="7"/>
  <c r="BC55" i="7" s="1"/>
  <c r="AG55" i="7"/>
  <c r="AT55" i="7" s="1"/>
  <c r="AO55" i="7"/>
  <c r="BB55" i="7" s="1"/>
  <c r="AO13" i="7"/>
  <c r="BB13" i="7" s="1"/>
  <c r="AP13" i="7"/>
  <c r="BC13" i="7" s="1"/>
  <c r="AH13" i="7"/>
  <c r="AU13" i="7" s="1"/>
  <c r="AN13" i="7"/>
  <c r="BA13" i="7" s="1"/>
  <c r="AE13" i="7"/>
  <c r="AR13" i="7" s="1"/>
  <c r="AJ13" i="7"/>
  <c r="AW13" i="7" s="1"/>
  <c r="AI13" i="7"/>
  <c r="AV13" i="7" s="1"/>
  <c r="AL13" i="7"/>
  <c r="AY13" i="7" s="1"/>
  <c r="AG13" i="7"/>
  <c r="AT13" i="7" s="1"/>
  <c r="AM13" i="7"/>
  <c r="AZ13" i="7" s="1"/>
  <c r="AF13" i="7"/>
  <c r="AS13" i="7" s="1"/>
  <c r="AK13" i="7"/>
  <c r="AX13" i="7" s="1"/>
  <c r="AE62" i="7"/>
  <c r="AF62" i="7"/>
  <c r="AO62" i="7"/>
  <c r="AK62" i="7"/>
  <c r="AH62" i="7"/>
  <c r="AM62" i="7"/>
  <c r="AG62" i="7"/>
  <c r="AP62" i="7"/>
  <c r="AJ62" i="7"/>
  <c r="AL62" i="7"/>
  <c r="AN62" i="7"/>
  <c r="AI62" i="7"/>
  <c r="AF83" i="7"/>
  <c r="AI83" i="7"/>
  <c r="AO83" i="7"/>
  <c r="AM83" i="7"/>
  <c r="AH83" i="7"/>
  <c r="AJ83" i="7"/>
  <c r="AE83" i="7"/>
  <c r="AP83" i="7"/>
  <c r="AL83" i="7"/>
  <c r="AK83" i="7"/>
  <c r="AG83" i="7"/>
  <c r="AN83" i="7"/>
  <c r="AF90" i="7"/>
  <c r="AL80" i="7" l="1"/>
  <c r="AI80" i="7"/>
  <c r="AM80" i="7"/>
  <c r="AG80" i="7"/>
  <c r="AP80" i="7"/>
  <c r="AK80" i="7"/>
  <c r="AF80" i="7"/>
  <c r="AO80" i="7"/>
  <c r="AH80" i="7"/>
  <c r="AJ80" i="7"/>
  <c r="AN80" i="7"/>
  <c r="AE80" i="7"/>
  <c r="AI73" i="7"/>
  <c r="AO84" i="7" l="1"/>
  <c r="BB83" i="7" s="1"/>
  <c r="AF84" i="7"/>
  <c r="AS83" i="7" s="1"/>
  <c r="AL84" i="7"/>
  <c r="AY83" i="7" s="1"/>
  <c r="AH84" i="7"/>
  <c r="AU83" i="7" s="1"/>
  <c r="AN84" i="7"/>
  <c r="BA83" i="7" s="1"/>
  <c r="AK84" i="7"/>
  <c r="AX83" i="7" s="1"/>
  <c r="AP84" i="7"/>
  <c r="BC83" i="7" s="1"/>
  <c r="AI84" i="7"/>
  <c r="AV83" i="7" s="1"/>
  <c r="AM84" i="7"/>
  <c r="AZ83" i="7" s="1"/>
  <c r="AJ84" i="7"/>
  <c r="AW83" i="7" s="1"/>
  <c r="AE84" i="7"/>
  <c r="AR83" i="7" s="1"/>
  <c r="AG84" i="7"/>
  <c r="AT83" i="7" s="1"/>
  <c r="AJ73" i="7"/>
  <c r="AK73" i="7"/>
  <c r="AG73" i="7"/>
  <c r="K3" i="6"/>
  <c r="AM59" i="7" s="1"/>
  <c r="AF73" i="7"/>
  <c r="AH73" i="7"/>
  <c r="AM73" i="7"/>
  <c r="AL73" i="7"/>
  <c r="AO73" i="7"/>
  <c r="O15" i="6"/>
  <c r="O5" i="6"/>
  <c r="D3" i="6"/>
  <c r="AF59" i="7" s="1"/>
  <c r="AN73" i="7"/>
  <c r="AP73" i="7"/>
  <c r="O7" i="6" l="1"/>
  <c r="F3" i="6"/>
  <c r="AH59" i="7" s="1"/>
  <c r="M10" i="6"/>
  <c r="AO87" i="7" s="1"/>
  <c r="AO66" i="7"/>
  <c r="O12" i="6"/>
  <c r="O8" i="6"/>
  <c r="O9" i="6"/>
  <c r="AL66" i="7"/>
  <c r="J10" i="6"/>
  <c r="AL87" i="7" s="1"/>
  <c r="AM66" i="7"/>
  <c r="K10" i="6"/>
  <c r="AM87" i="7" s="1"/>
  <c r="O11" i="6"/>
  <c r="C10" i="6"/>
  <c r="AE87" i="7" s="1"/>
  <c r="AE66" i="7"/>
  <c r="O4" i="6"/>
  <c r="C3" i="6"/>
  <c r="AE59" i="7" s="1"/>
  <c r="I10" i="6"/>
  <c r="AK87" i="7" s="1"/>
  <c r="AK66" i="7"/>
  <c r="L10" i="6"/>
  <c r="AN87" i="7" s="1"/>
  <c r="AN66" i="7"/>
  <c r="I3" i="6"/>
  <c r="AK59" i="7" s="1"/>
  <c r="AH66" i="7"/>
  <c r="F10" i="6"/>
  <c r="AH87" i="7" s="1"/>
  <c r="AI66" i="7"/>
  <c r="G10" i="6"/>
  <c r="AI87" i="7" s="1"/>
  <c r="J3" i="6"/>
  <c r="E10" i="6"/>
  <c r="AG87" i="7" s="1"/>
  <c r="AG66" i="7"/>
  <c r="H10" i="6"/>
  <c r="AJ87" i="7" s="1"/>
  <c r="AJ66" i="7"/>
  <c r="M3" i="6"/>
  <c r="H3" i="6"/>
  <c r="G3" i="6"/>
  <c r="D10" i="6"/>
  <c r="AF87" i="7" s="1"/>
  <c r="AF108" i="7"/>
  <c r="AF66" i="7"/>
  <c r="L3" i="6"/>
  <c r="O14" i="6"/>
  <c r="E3" i="6"/>
  <c r="N3" i="6"/>
  <c r="AP59" i="7" s="1"/>
  <c r="AP66" i="7"/>
  <c r="N10" i="6"/>
  <c r="AP87" i="7" s="1"/>
  <c r="O13" i="6"/>
  <c r="O6" i="6"/>
  <c r="AE73" i="7"/>
  <c r="AP91" i="7" l="1"/>
  <c r="BC90" i="7" s="1"/>
  <c r="AL91" i="7"/>
  <c r="AY90" i="7" s="1"/>
  <c r="AI91" i="7"/>
  <c r="AV90" i="7" s="1"/>
  <c r="AE91" i="7"/>
  <c r="AR90" i="7" s="1"/>
  <c r="AF91" i="7"/>
  <c r="AS90" i="7" s="1"/>
  <c r="AN91" i="7"/>
  <c r="BA90" i="7" s="1"/>
  <c r="AG91" i="7"/>
  <c r="AT90" i="7" s="1"/>
  <c r="AK91" i="7"/>
  <c r="AX90" i="7" s="1"/>
  <c r="AH91" i="7"/>
  <c r="AU90" i="7" s="1"/>
  <c r="AJ91" i="7"/>
  <c r="AW90" i="7" s="1"/>
  <c r="AO91" i="7"/>
  <c r="BB90" i="7" s="1"/>
  <c r="AM91" i="7"/>
  <c r="AZ90" i="7" s="1"/>
  <c r="K16" i="6"/>
  <c r="AM101" i="7" s="1"/>
  <c r="D16" i="6"/>
  <c r="AF101" i="7" s="1"/>
  <c r="E16" i="6"/>
  <c r="AG59" i="7"/>
  <c r="AH63" i="7" s="1"/>
  <c r="AU62" i="7" s="1"/>
  <c r="M16" i="6"/>
  <c r="AO59" i="7"/>
  <c r="AM108" i="7"/>
  <c r="L16" i="6"/>
  <c r="AN59" i="7"/>
  <c r="G16" i="6"/>
  <c r="AI59" i="7"/>
  <c r="H16" i="6"/>
  <c r="AJ3" i="7" s="1"/>
  <c r="AJ59" i="7"/>
  <c r="J16" i="6"/>
  <c r="AL59" i="7"/>
  <c r="AM94" i="7"/>
  <c r="AI70" i="7"/>
  <c r="AV69" i="7" s="1"/>
  <c r="AK70" i="7"/>
  <c r="AX69" i="7" s="1"/>
  <c r="AE70" i="7"/>
  <c r="AR69" i="7" s="1"/>
  <c r="AH70" i="7"/>
  <c r="AU69" i="7" s="1"/>
  <c r="AL70" i="7"/>
  <c r="AY69" i="7" s="1"/>
  <c r="AJ70" i="7"/>
  <c r="AW69" i="7" s="1"/>
  <c r="AN70" i="7"/>
  <c r="BA69" i="7" s="1"/>
  <c r="AP70" i="7"/>
  <c r="BC69" i="7" s="1"/>
  <c r="AG70" i="7"/>
  <c r="AT69" i="7" s="1"/>
  <c r="AO70" i="7"/>
  <c r="BB69" i="7" s="1"/>
  <c r="AF70" i="7"/>
  <c r="AS69" i="7" s="1"/>
  <c r="AM70" i="7"/>
  <c r="AZ69" i="7" s="1"/>
  <c r="F16" i="6"/>
  <c r="AN94" i="7"/>
  <c r="AI94" i="7"/>
  <c r="O3" i="6"/>
  <c r="C16" i="6"/>
  <c r="O10" i="6"/>
  <c r="AF63" i="7"/>
  <c r="AS62" i="7" s="1"/>
  <c r="AE63" i="7"/>
  <c r="AR62" i="7" s="1"/>
  <c r="AH77" i="7"/>
  <c r="AU76" i="7" s="1"/>
  <c r="AI77" i="7"/>
  <c r="AV76" i="7" s="1"/>
  <c r="AN77" i="7"/>
  <c r="BA76" i="7" s="1"/>
  <c r="AF77" i="7"/>
  <c r="AS76" i="7" s="1"/>
  <c r="AK77" i="7"/>
  <c r="AX76" i="7" s="1"/>
  <c r="AP77" i="7"/>
  <c r="BC76" i="7" s="1"/>
  <c r="AG77" i="7"/>
  <c r="AT76" i="7" s="1"/>
  <c r="AO77" i="7"/>
  <c r="BB76" i="7" s="1"/>
  <c r="AE77" i="7"/>
  <c r="AR76" i="7" s="1"/>
  <c r="AJ77" i="7"/>
  <c r="AW76" i="7" s="1"/>
  <c r="AM77" i="7"/>
  <c r="AZ76" i="7" s="1"/>
  <c r="AL77" i="7"/>
  <c r="AY76" i="7" s="1"/>
  <c r="AG94" i="7"/>
  <c r="AO3" i="7"/>
  <c r="AO94" i="7"/>
  <c r="AF3" i="7"/>
  <c r="AF94" i="7"/>
  <c r="N16" i="6"/>
  <c r="AJ94" i="7"/>
  <c r="AL94" i="7"/>
  <c r="I16" i="6"/>
  <c r="AG3" i="7" l="1"/>
  <c r="AN3" i="7"/>
  <c r="AM3" i="7"/>
  <c r="AG63" i="7"/>
  <c r="AT62" i="7" s="1"/>
  <c r="AI63" i="7"/>
  <c r="AV62" i="7" s="1"/>
  <c r="AK63" i="7"/>
  <c r="AX62" i="7" s="1"/>
  <c r="AN63" i="7"/>
  <c r="BA62" i="7" s="1"/>
  <c r="AO63" i="7"/>
  <c r="BB62" i="7" s="1"/>
  <c r="AL63" i="7"/>
  <c r="AY62" i="7" s="1"/>
  <c r="AO101" i="7"/>
  <c r="AO108" i="7"/>
  <c r="AJ63" i="7"/>
  <c r="AW62" i="7" s="1"/>
  <c r="AM63" i="7"/>
  <c r="AZ62" i="7" s="1"/>
  <c r="AJ101" i="7"/>
  <c r="AJ108" i="7"/>
  <c r="AN101" i="7"/>
  <c r="AN108" i="7"/>
  <c r="AP101" i="7"/>
  <c r="AP108" i="7"/>
  <c r="AL101" i="7"/>
  <c r="AL108" i="7"/>
  <c r="AI101" i="7"/>
  <c r="AI108" i="7"/>
  <c r="AK101" i="7"/>
  <c r="AK108" i="7"/>
  <c r="AL3" i="7"/>
  <c r="AP63" i="7"/>
  <c r="BC62" i="7" s="1"/>
  <c r="AE101" i="7"/>
  <c r="AE108" i="7"/>
  <c r="AI3" i="7"/>
  <c r="AH101" i="7"/>
  <c r="AH108" i="7"/>
  <c r="AG101" i="7"/>
  <c r="AG108" i="7"/>
  <c r="AE94" i="7"/>
  <c r="AE3" i="7"/>
  <c r="AH3" i="7"/>
  <c r="AH94" i="7"/>
  <c r="O16" i="6"/>
  <c r="AP3" i="7"/>
  <c r="AP94" i="7"/>
  <c r="AK3" i="7"/>
  <c r="AK94" i="7"/>
  <c r="V19" i="6" l="1"/>
  <c r="V18" i="6"/>
  <c r="V17" i="6"/>
  <c r="AG112" i="7"/>
  <c r="AT111" i="7" s="1"/>
  <c r="AL112" i="7"/>
  <c r="AY111" i="7" s="1"/>
  <c r="AI112" i="7"/>
  <c r="AV111" i="7" s="1"/>
  <c r="AP112" i="7"/>
  <c r="BC111" i="7" s="1"/>
  <c r="AH112" i="7"/>
  <c r="AU111" i="7" s="1"/>
  <c r="AM112" i="7"/>
  <c r="AZ111" i="7" s="1"/>
  <c r="AK112" i="7"/>
  <c r="AX111" i="7" s="1"/>
  <c r="AN112" i="7"/>
  <c r="BA111" i="7" s="1"/>
  <c r="AF112" i="7"/>
  <c r="AS111" i="7" s="1"/>
  <c r="AE112" i="7"/>
  <c r="AR111" i="7" s="1"/>
  <c r="AO112" i="7"/>
  <c r="BB111" i="7" s="1"/>
  <c r="AJ112" i="7"/>
  <c r="AW111" i="7" s="1"/>
  <c r="AN105" i="7"/>
  <c r="BA104" i="7" s="1"/>
  <c r="AF105" i="7"/>
  <c r="AS104" i="7" s="1"/>
  <c r="AL105" i="7"/>
  <c r="AY104" i="7" s="1"/>
  <c r="AO105" i="7"/>
  <c r="BB104" i="7" s="1"/>
  <c r="AI105" i="7"/>
  <c r="AV104" i="7" s="1"/>
  <c r="AG105" i="7"/>
  <c r="AT104" i="7" s="1"/>
  <c r="AP105" i="7"/>
  <c r="BC104" i="7" s="1"/>
  <c r="AM105" i="7"/>
  <c r="AZ104" i="7" s="1"/>
  <c r="AH105" i="7"/>
  <c r="AU104" i="7" s="1"/>
  <c r="AK105" i="7"/>
  <c r="AX104" i="7" s="1"/>
  <c r="AE105" i="7"/>
  <c r="AR104" i="7" s="1"/>
  <c r="AJ105" i="7"/>
  <c r="AW104" i="7" s="1"/>
  <c r="AN7" i="7"/>
  <c r="BA6" i="7" s="1"/>
  <c r="AE7" i="7"/>
  <c r="AR6" i="7" s="1"/>
  <c r="AG7" i="7"/>
  <c r="AT6" i="7" s="1"/>
  <c r="AO7" i="7"/>
  <c r="BB6" i="7" s="1"/>
  <c r="AF7" i="7"/>
  <c r="AS6" i="7" s="1"/>
  <c r="AK7" i="7"/>
  <c r="AX6" i="7" s="1"/>
  <c r="AJ7" i="7"/>
  <c r="AW6" i="7" s="1"/>
  <c r="AI7" i="7"/>
  <c r="AV6" i="7" s="1"/>
  <c r="AP7" i="7"/>
  <c r="BC6" i="7" s="1"/>
  <c r="AM7" i="7"/>
  <c r="AZ6" i="7" s="1"/>
  <c r="AH7" i="7"/>
  <c r="AU6" i="7" s="1"/>
  <c r="AL7" i="7"/>
  <c r="AY6" i="7" s="1"/>
  <c r="AP98" i="7"/>
  <c r="BC97" i="7" s="1"/>
  <c r="AG98" i="7"/>
  <c r="AT97" i="7" s="1"/>
  <c r="AL98" i="7"/>
  <c r="AY97" i="7" s="1"/>
  <c r="AN98" i="7"/>
  <c r="BA97" i="7" s="1"/>
  <c r="AE98" i="7"/>
  <c r="AR97" i="7" s="1"/>
  <c r="AM98" i="7"/>
  <c r="AZ97" i="7" s="1"/>
  <c r="AO98" i="7"/>
  <c r="BB97" i="7" s="1"/>
  <c r="AI98" i="7"/>
  <c r="AV97" i="7" s="1"/>
  <c r="AJ98" i="7"/>
  <c r="AW97" i="7" s="1"/>
  <c r="AF98" i="7"/>
  <c r="AS97" i="7" s="1"/>
  <c r="AK98" i="7"/>
  <c r="AX97" i="7" s="1"/>
  <c r="AH98" i="7"/>
  <c r="AU97" i="7" s="1"/>
  <c r="R18" i="6" l="1"/>
  <c r="T18" i="6"/>
  <c r="S18" i="6"/>
  <c r="U18" i="6"/>
  <c r="T19" i="6"/>
  <c r="S19" i="6"/>
  <c r="R19" i="6"/>
  <c r="U19" i="6"/>
  <c r="U17" i="6"/>
  <c r="S17" i="6"/>
  <c r="R17" i="6"/>
  <c r="T17" i="6"/>
  <c r="M18" i="6" l="1"/>
  <c r="AO31" i="7" s="1"/>
  <c r="N18" i="6"/>
  <c r="AP31" i="7" s="1"/>
  <c r="L18" i="6"/>
  <c r="AN31" i="7" s="1"/>
  <c r="E17" i="6"/>
  <c r="D17" i="6"/>
  <c r="C17" i="6"/>
  <c r="E19" i="6"/>
  <c r="AG45" i="7" s="1"/>
  <c r="D19" i="6"/>
  <c r="AF45" i="7" s="1"/>
  <c r="C19" i="6"/>
  <c r="F18" i="6"/>
  <c r="AH31" i="7" s="1"/>
  <c r="H18" i="6"/>
  <c r="AJ31" i="7" s="1"/>
  <c r="G18" i="6"/>
  <c r="AI31" i="7" s="1"/>
  <c r="I17" i="6"/>
  <c r="J17" i="6"/>
  <c r="K17" i="6"/>
  <c r="H17" i="6"/>
  <c r="F17" i="6"/>
  <c r="G17" i="6"/>
  <c r="H19" i="6"/>
  <c r="AJ45" i="7" s="1"/>
  <c r="G19" i="6"/>
  <c r="AI45" i="7" s="1"/>
  <c r="F19" i="6"/>
  <c r="AH45" i="7" s="1"/>
  <c r="I18" i="6"/>
  <c r="AK31" i="7" s="1"/>
  <c r="J18" i="6"/>
  <c r="AL31" i="7" s="1"/>
  <c r="K18" i="6"/>
  <c r="AM31" i="7" s="1"/>
  <c r="M19" i="6"/>
  <c r="AO45" i="7" s="1"/>
  <c r="N19" i="6"/>
  <c r="AP45" i="7" s="1"/>
  <c r="L19" i="6"/>
  <c r="AN45" i="7" s="1"/>
  <c r="M17" i="6"/>
  <c r="L17" i="6"/>
  <c r="N17" i="6"/>
  <c r="I19" i="6"/>
  <c r="AK45" i="7" s="1"/>
  <c r="J19" i="6"/>
  <c r="AL45" i="7" s="1"/>
  <c r="K19" i="6"/>
  <c r="AM45" i="7" s="1"/>
  <c r="E18" i="6"/>
  <c r="AG31" i="7" s="1"/>
  <c r="D18" i="6"/>
  <c r="AF31" i="7" s="1"/>
  <c r="C18" i="6"/>
  <c r="K20" i="6" l="1"/>
  <c r="K22" i="6" s="1"/>
  <c r="AM17" i="7"/>
  <c r="O18" i="6"/>
  <c r="AE31" i="7"/>
  <c r="AO17" i="7"/>
  <c r="M20" i="6"/>
  <c r="M22" i="6" s="1"/>
  <c r="H20" i="6"/>
  <c r="H22" i="6" s="1"/>
  <c r="AJ17" i="7"/>
  <c r="AP17" i="7"/>
  <c r="N20" i="6"/>
  <c r="N22" i="6" s="1"/>
  <c r="AI17" i="7"/>
  <c r="G20" i="6"/>
  <c r="G22" i="6" s="1"/>
  <c r="AL17" i="7"/>
  <c r="J20" i="6"/>
  <c r="J22" i="6" s="1"/>
  <c r="C20" i="6"/>
  <c r="AE17" i="7"/>
  <c r="O17" i="6"/>
  <c r="E20" i="6"/>
  <c r="E22" i="6" s="1"/>
  <c r="AG17" i="7"/>
  <c r="L20" i="6"/>
  <c r="L22" i="6" s="1"/>
  <c r="AN17" i="7"/>
  <c r="F20" i="6"/>
  <c r="F22" i="6" s="1"/>
  <c r="AH17" i="7"/>
  <c r="AK17" i="7"/>
  <c r="I20" i="6"/>
  <c r="I22" i="6" s="1"/>
  <c r="O19" i="6"/>
  <c r="AE45" i="7"/>
  <c r="D20" i="6"/>
  <c r="D22" i="6" s="1"/>
  <c r="AF17" i="7"/>
  <c r="AJ49" i="7" l="1"/>
  <c r="AW48" i="7" s="1"/>
  <c r="AF49" i="7"/>
  <c r="AS48" i="7" s="1"/>
  <c r="AE49" i="7"/>
  <c r="AR48" i="7" s="1"/>
  <c r="AI49" i="7"/>
  <c r="AV48" i="7" s="1"/>
  <c r="AG49" i="7"/>
  <c r="AT48" i="7" s="1"/>
  <c r="AN49" i="7"/>
  <c r="BA48" i="7" s="1"/>
  <c r="AM49" i="7"/>
  <c r="AZ48" i="7" s="1"/>
  <c r="AH49" i="7"/>
  <c r="AU48" i="7" s="1"/>
  <c r="AL49" i="7"/>
  <c r="AY48" i="7" s="1"/>
  <c r="AP49" i="7"/>
  <c r="BC48" i="7" s="1"/>
  <c r="AO49" i="7"/>
  <c r="BB48" i="7" s="1"/>
  <c r="AK49" i="7"/>
  <c r="AX48" i="7" s="1"/>
  <c r="O20" i="6"/>
  <c r="O22" i="6" s="1"/>
  <c r="C22" i="6"/>
  <c r="AH21" i="7"/>
  <c r="AU20" i="7" s="1"/>
  <c r="AM21" i="7"/>
  <c r="AZ20" i="7" s="1"/>
  <c r="AJ21" i="7"/>
  <c r="AW20" i="7" s="1"/>
  <c r="AF21" i="7"/>
  <c r="AS20" i="7" s="1"/>
  <c r="AN21" i="7"/>
  <c r="BA20" i="7" s="1"/>
  <c r="AI21" i="7"/>
  <c r="AV20" i="7" s="1"/>
  <c r="AO21" i="7"/>
  <c r="BB20" i="7" s="1"/>
  <c r="AG21" i="7"/>
  <c r="AT20" i="7" s="1"/>
  <c r="AE21" i="7"/>
  <c r="AR20" i="7" s="1"/>
  <c r="AL21" i="7"/>
  <c r="AY20" i="7" s="1"/>
  <c r="AK21" i="7"/>
  <c r="AX20" i="7" s="1"/>
  <c r="AP21" i="7"/>
  <c r="BC20" i="7" s="1"/>
  <c r="AF35" i="7"/>
  <c r="AS34" i="7" s="1"/>
  <c r="AO35" i="7"/>
  <c r="BB34" i="7" s="1"/>
  <c r="AI35" i="7"/>
  <c r="AV34" i="7" s="1"/>
  <c r="AN35" i="7"/>
  <c r="BA34" i="7" s="1"/>
  <c r="AP35" i="7"/>
  <c r="BC34" i="7" s="1"/>
  <c r="AJ35" i="7"/>
  <c r="AW34" i="7" s="1"/>
  <c r="AK35" i="7"/>
  <c r="AX34" i="7" s="1"/>
  <c r="AM35" i="7"/>
  <c r="AZ34" i="7" s="1"/>
  <c r="AG35" i="7"/>
  <c r="AT34" i="7" s="1"/>
  <c r="AL35" i="7"/>
  <c r="AY34" i="7" s="1"/>
  <c r="AE35" i="7"/>
  <c r="AR34" i="7" s="1"/>
  <c r="AH35" i="7"/>
  <c r="AU34" i="7" s="1"/>
</calcChain>
</file>

<file path=xl/sharedStrings.xml><?xml version="1.0" encoding="utf-8"?>
<sst xmlns="http://schemas.openxmlformats.org/spreadsheetml/2006/main" count="194" uniqueCount="80">
  <si>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</si>
  <si>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</si>
  <si>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</si>
  <si>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</si>
  <si>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</si>
  <si>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</si>
  <si>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</si>
  <si>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</si>
  <si>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</si>
  <si>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</si>
  <si>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</si>
  <si>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</si>
  <si>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</si>
  <si>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</si>
  <si>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</si>
  <si>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</si>
  <si>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</si>
  <si>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</si>
  <si>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</si>
  <si>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</si>
  <si>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</si>
  <si>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</si>
  <si>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</si>
  <si>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</si>
  <si>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</si>
  <si>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</si>
  <si>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</si>
  <si>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</si>
  <si>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</si>
  <si>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</si>
  <si>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</si>
  <si>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</si>
  <si>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</si>
  <si>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</si>
  <si>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</si>
  <si>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</si>
  <si>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</si>
  <si>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</si>
  <si>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</si>
  <si>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</si>
  <si>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</si>
  <si>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</si>
  <si>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</si>
  <si>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</si>
  <si>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</si>
  <si>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</si>
  <si>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</si>
  <si>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</si>
  <si>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</si>
  <si>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</si>
  <si>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</si>
  <si>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</si>
  <si>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</si>
  <si>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</si>
  <si>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</si>
  <si>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</si>
  <si>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</si>
  <si>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</si>
  <si>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</si>
  <si>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</si>
  <si>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</si>
  <si>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</si>
  <si>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</si>
  <si>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</si>
  <si>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</si>
  <si>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</si>
  <si>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</si>
  <si>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</si>
  <si>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</si>
  <si>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</si>
  <si>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</si>
  <si>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</si>
  <si>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</si>
  <si>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</si>
  <si>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</si>
  <si>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</si>
  <si>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</si>
  <si>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</si>
  <si>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FY1399 - Target</t>
  </si>
  <si>
    <t>FY1399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</si>
</sst>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b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164" fontId="2" fillId="2" borderId="0" xfId="1" applyNumberFormat="1" applyFont="1" applyFill="1" applyProtection="1"/>
    <xf numFmtId="164" fontId="0" fillId="3" borderId="0" xfId="1" applyNumberFormat="1" applyFont="1" applyFill="1" applyProtection="1">
      <protection locked="0"/>
    </xf>
    <xf numFmtId="164" fontId="0" fillId="2" borderId="2" xfId="1" applyNumberFormat="1" applyFont="1" applyFill="1" applyBorder="1" applyProtection="1"/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0" fontId="3" fillId="8" borderId="0" xfId="0" applyFont="1" applyFill="1" applyProtection="1"/>
    <xf numFmtId="164" fontId="11" fillId="6" borderId="0" xfId="1" applyNumberFormat="1" applyFont="1" applyFill="1" applyProtection="1"/>
    <xf numFmtId="164" fontId="11" fillId="6" borderId="2" xfId="1" applyNumberFormat="1" applyFont="1" applyFill="1" applyBorder="1" applyProtection="1"/>
    <xf numFmtId="0" fontId="11" fillId="6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0" fillId="0" borderId="0" xfId="0" applyNumberFormat="1" applyProtection="1"/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43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Border="1" applyProtection="1"/>
    <xf numFmtId="0" fontId="2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164" fontId="8" fillId="8" borderId="0" xfId="1" applyNumberFormat="1" applyFont="1" applyFill="1" applyAlignment="1" applyProtection="1">
      <alignment horizontal="center"/>
      <protection locked="0"/>
    </xf>
    <xf numFmtId="43" fontId="8" fillId="8" borderId="0" xfId="1" applyFont="1" applyFill="1" applyAlignment="1" applyProtection="1">
      <alignment horizontal="center"/>
      <protection locked="0"/>
    </xf>
    <xf numFmtId="43" fontId="8" fillId="8" borderId="0" xfId="1" applyFont="1" applyFill="1" applyProtection="1"/>
    <xf numFmtId="43" fontId="0" fillId="3" borderId="0" xfId="1" applyFont="1" applyFill="1" applyProtection="1">
      <protection locked="0"/>
    </xf>
    <xf numFmtId="3" fontId="0" fillId="0" borderId="0" xfId="0" applyNumberFormat="1" applyProtection="1"/>
    <xf numFmtId="43" fontId="2" fillId="2" borderId="0" xfId="1" applyFont="1" applyFill="1" applyProtection="1"/>
    <xf numFmtId="164" fontId="15" fillId="0" borderId="0" xfId="0" applyNumberFormat="1" applyFont="1"/>
    <xf numFmtId="43" fontId="24" fillId="0" borderId="0" xfId="1" applyFont="1"/>
    <xf numFmtId="43" fontId="0" fillId="2" borderId="2" xfId="1" applyFont="1" applyFill="1" applyBorder="1" applyProtection="1"/>
    <xf numFmtId="43" fontId="0" fillId="0" borderId="0" xfId="1" applyFont="1" applyAlignment="1" applyProtection="1">
      <alignment horizontal="center"/>
    </xf>
    <xf numFmtId="43" fontId="15" fillId="0" borderId="0" xfId="1" applyFont="1"/>
    <xf numFmtId="43" fontId="15" fillId="9" borderId="10" xfId="1" applyFont="1" applyFill="1" applyBorder="1" applyAlignment="1">
      <alignment horizontal="right" wrapText="1"/>
    </xf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43" fontId="8" fillId="5" borderId="1" xfId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Charts!$AE$6:$AP$6</c:f>
              <c:numCache>
                <c:formatCode>General</c:formatCode>
                <c:ptCount val="12"/>
                <c:pt idx="0">
                  <c:v>11900.453330929999</c:v>
                </c:pt>
                <c:pt idx="1">
                  <c:v>24362.648498750001</c:v>
                </c:pt>
                <c:pt idx="2">
                  <c:v>37455.845864859999</c:v>
                </c:pt>
                <c:pt idx="3">
                  <c:v>58920.078600499997</c:v>
                </c:pt>
                <c:pt idx="4">
                  <c:v>67925.171880659997</c:v>
                </c:pt>
                <c:pt idx="5">
                  <c:v>76624.524198169995</c:v>
                </c:pt>
                <c:pt idx="6">
                  <c:v>91351.332560969997</c:v>
                </c:pt>
                <c:pt idx="7">
                  <c:v>101275.74445591999</c:v>
                </c:pt>
                <c:pt idx="8">
                  <c:v>115161.81449459</c:v>
                </c:pt>
                <c:pt idx="9">
                  <c:v>129460.57189203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8D-4C23-8723-E80343A2E716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Charts!$AE$7:$AP$7</c:f>
              <c:numCache>
                <c:formatCode>General</c:formatCode>
                <c:ptCount val="12"/>
                <c:pt idx="0">
                  <c:v>15319.333992453336</c:v>
                </c:pt>
                <c:pt idx="1">
                  <c:v>30638.667984906671</c:v>
                </c:pt>
                <c:pt idx="2">
                  <c:v>45958.001977360007</c:v>
                </c:pt>
                <c:pt idx="3">
                  <c:v>61973.669333106678</c:v>
                </c:pt>
                <c:pt idx="4">
                  <c:v>77989.336688853349</c:v>
                </c:pt>
                <c:pt idx="5">
                  <c:v>94005.00404460002</c:v>
                </c:pt>
                <c:pt idx="6">
                  <c:v>111413.33812693335</c:v>
                </c:pt>
                <c:pt idx="7">
                  <c:v>128821.67220926669</c:v>
                </c:pt>
                <c:pt idx="8">
                  <c:v>146230.00629160003</c:v>
                </c:pt>
                <c:pt idx="9">
                  <c:v>167120.00719040004</c:v>
                </c:pt>
                <c:pt idx="10">
                  <c:v>188010.00808920004</c:v>
                </c:pt>
                <c:pt idx="11">
                  <c:v>208900.00898800005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88D-4C23-8723-E80343A2E716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Charts!$AR$6:$BC$6</c:f>
              <c:numCache>
                <c:formatCode>General</c:formatCode>
                <c:ptCount val="12"/>
                <c:pt idx="0">
                  <c:v>11900.453330929999</c:v>
                </c:pt>
                <c:pt idx="1">
                  <c:v>24362.648498750001</c:v>
                </c:pt>
                <c:pt idx="2">
                  <c:v>37455.845864859999</c:v>
                </c:pt>
                <c:pt idx="3">
                  <c:v>#N/A</c:v>
                </c:pt>
                <c:pt idx="4">
                  <c:v>67925.171880659997</c:v>
                </c:pt>
                <c:pt idx="5">
                  <c:v>76624.524198169995</c:v>
                </c:pt>
                <c:pt idx="6">
                  <c:v>91351.332560969997</c:v>
                </c:pt>
                <c:pt idx="7">
                  <c:v>101275.74445591999</c:v>
                </c:pt>
                <c:pt idx="8">
                  <c:v>115161.81449459</c:v>
                </c:pt>
                <c:pt idx="9">
                  <c:v>129460.57189203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D-47AB-844A-8906F158DFE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Charts!$AE$8:$AP$8</c:f>
              <c:numCache>
                <c:formatCode>General</c:formatCode>
                <c:ptCount val="12"/>
                <c:pt idx="0">
                  <c:v>14436.95750846</c:v>
                </c:pt>
                <c:pt idx="1">
                  <c:v>27941.937530000003</c:v>
                </c:pt>
                <c:pt idx="2">
                  <c:v>42167.452329649997</c:v>
                </c:pt>
                <c:pt idx="3">
                  <c:v>57692.515031349998</c:v>
                </c:pt>
                <c:pt idx="4">
                  <c:v>79859.223333489994</c:v>
                </c:pt>
                <c:pt idx="5">
                  <c:v>93179.002554639999</c:v>
                </c:pt>
                <c:pt idx="6">
                  <c:v>109033.54650128999</c:v>
                </c:pt>
                <c:pt idx="7">
                  <c:v>120350.73832959999</c:v>
                </c:pt>
                <c:pt idx="8">
                  <c:v>135488.08736956</c:v>
                </c:pt>
                <c:pt idx="9">
                  <c:v>155294.34910717999</c:v>
                </c:pt>
                <c:pt idx="10">
                  <c:v>170368.29265821999</c:v>
                </c:pt>
                <c:pt idx="11">
                  <c:v>207359.35709345998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Charts!$AR$7:$BC$7</c:f>
              <c:numCache>
                <c:formatCode>General</c:formatCode>
                <c:ptCount val="12"/>
                <c:pt idx="0">
                  <c:v>13348.76693858</c:v>
                </c:pt>
                <c:pt idx="1">
                  <c:v>24348.010168879999</c:v>
                </c:pt>
                <c:pt idx="2">
                  <c:v>37998.603911130005</c:v>
                </c:pt>
                <c:pt idx="3">
                  <c:v>52685.273273490006</c:v>
                </c:pt>
                <c:pt idx="4">
                  <c:v>65492.44001214001</c:v>
                </c:pt>
                <c:pt idx="5">
                  <c:v>80274.610771290012</c:v>
                </c:pt>
                <c:pt idx="6">
                  <c:v>95942.995816700015</c:v>
                </c:pt>
                <c:pt idx="7">
                  <c:v>108982.17753231002</c:v>
                </c:pt>
                <c:pt idx="8">
                  <c:v>126400.31833971001</c:v>
                </c:pt>
                <c:pt idx="9">
                  <c:v>143027.49884804001</c:v>
                </c:pt>
                <c:pt idx="10">
                  <c:v>166502.07823727001</c:v>
                </c:pt>
                <c:pt idx="11">
                  <c:v>189561.77369972999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E-4E04-B3D1-A679F92420B8}"/>
            </c:ext>
          </c:extLst>
        </c:ser>
        <c:ser>
          <c:idx val="5"/>
          <c:order val="5"/>
          <c:tx>
            <c:strRef>
              <c:f>Charts!$AQ$9</c:f>
              <c:strCache>
                <c:ptCount val="1"/>
                <c:pt idx="0">
                  <c:v>AFMIS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Charts!$AR$9:$BC$9</c:f>
              <c:numCache>
                <c:formatCode>General</c:formatCode>
                <c:ptCount val="12"/>
                <c:pt idx="0">
                  <c:v>11720</c:v>
                </c:pt>
                <c:pt idx="1">
                  <c:v>24360</c:v>
                </c:pt>
                <c:pt idx="2">
                  <c:v>37800</c:v>
                </c:pt>
                <c:pt idx="3">
                  <c:v>59460</c:v>
                </c:pt>
                <c:pt idx="4">
                  <c:v>68570</c:v>
                </c:pt>
                <c:pt idx="5">
                  <c:v>77500</c:v>
                </c:pt>
                <c:pt idx="6">
                  <c:v>92740</c:v>
                </c:pt>
                <c:pt idx="7">
                  <c:v>102660</c:v>
                </c:pt>
                <c:pt idx="8">
                  <c:v>116720</c:v>
                </c:pt>
                <c:pt idx="9">
                  <c:v>135620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9-4CC7-868D-7B81D88E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9024"/>
        <c:axId val="108370560"/>
      </c:lineChart>
      <c:catAx>
        <c:axId val="108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0560"/>
        <c:crossesAt val="0"/>
        <c:auto val="1"/>
        <c:lblAlgn val="ctr"/>
        <c:lblOffset val="100"/>
        <c:noMultiLvlLbl val="0"/>
      </c:catAx>
      <c:valAx>
        <c:axId val="108370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598062785708443"/>
          <c:y val="0.91625585720764069"/>
          <c:w val="0.65063567300315239"/>
          <c:h val="6.1662814955338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2164.7630088999999</c:v>
                </c:pt>
                <c:pt idx="1">
                  <c:v>3434.9746150400001</c:v>
                </c:pt>
                <c:pt idx="2">
                  <c:v>5668.6180342099997</c:v>
                </c:pt>
                <c:pt idx="3">
                  <c:v>8261.1022172699995</c:v>
                </c:pt>
                <c:pt idx="4">
                  <c:v>9126.9756435500003</c:v>
                </c:pt>
                <c:pt idx="5">
                  <c:v>10126.61758606</c:v>
                </c:pt>
                <c:pt idx="6">
                  <c:v>13106.57129256</c:v>
                </c:pt>
                <c:pt idx="7">
                  <c:v>13695.42787838</c:v>
                </c:pt>
                <c:pt idx="8">
                  <c:v>14448.09564826</c:v>
                </c:pt>
                <c:pt idx="9">
                  <c:v>16138.27920234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2577.829466666667</c:v>
                </c:pt>
                <c:pt idx="1">
                  <c:v>5155.6589333333341</c:v>
                </c:pt>
                <c:pt idx="2">
                  <c:v>7733.4884000000011</c:v>
                </c:pt>
                <c:pt idx="3">
                  <c:v>10428.491933333335</c:v>
                </c:pt>
                <c:pt idx="4">
                  <c:v>13123.495466666667</c:v>
                </c:pt>
                <c:pt idx="5">
                  <c:v>15818.499</c:v>
                </c:pt>
                <c:pt idx="6">
                  <c:v>18747.850666666665</c:v>
                </c:pt>
                <c:pt idx="7">
                  <c:v>21677.202333333331</c:v>
                </c:pt>
                <c:pt idx="8">
                  <c:v>24606.553999999996</c:v>
                </c:pt>
                <c:pt idx="9">
                  <c:v>28121.775999999998</c:v>
                </c:pt>
                <c:pt idx="10">
                  <c:v>31636.998</c:v>
                </c:pt>
                <c:pt idx="11">
                  <c:v>35152.22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2164.7630088999999</c:v>
                </c:pt>
                <c:pt idx="1">
                  <c:v>3434.9746150400001</c:v>
                </c:pt>
                <c:pt idx="2">
                  <c:v>5668.6180342099997</c:v>
                </c:pt>
                <c:pt idx="3">
                  <c:v>8261.1022172699995</c:v>
                </c:pt>
                <c:pt idx="4">
                  <c:v>9126.9756435500003</c:v>
                </c:pt>
                <c:pt idx="5">
                  <c:v>10126.61758606</c:v>
                </c:pt>
                <c:pt idx="6">
                  <c:v>13106.57129256</c:v>
                </c:pt>
                <c:pt idx="7">
                  <c:v>13695.42787838</c:v>
                </c:pt>
                <c:pt idx="8">
                  <c:v>14448.09564826</c:v>
                </c:pt>
                <c:pt idx="9">
                  <c:v>16138.27920234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3680"/>
        <c:axId val="109814144"/>
      </c:lineChart>
      <c:catAx>
        <c:axId val="1097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14144"/>
        <c:crossesAt val="0"/>
        <c:auto val="1"/>
        <c:lblAlgn val="ctr"/>
        <c:lblOffset val="100"/>
        <c:noMultiLvlLbl val="0"/>
      </c:catAx>
      <c:valAx>
        <c:axId val="10981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836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1007.3156533099999</c:v>
                </c:pt>
                <c:pt idx="1">
                  <c:v>2163.7139785700001</c:v>
                </c:pt>
                <c:pt idx="2">
                  <c:v>3443.6259248200004</c:v>
                </c:pt>
                <c:pt idx="3">
                  <c:v>4425.2335653400005</c:v>
                </c:pt>
                <c:pt idx="4">
                  <c:v>5582.6328772200004</c:v>
                </c:pt>
                <c:pt idx="5">
                  <c:v>6399.8409827200003</c:v>
                </c:pt>
                <c:pt idx="6">
                  <c:v>7979.8148806999998</c:v>
                </c:pt>
                <c:pt idx="7">
                  <c:v>8621.9198108799992</c:v>
                </c:pt>
                <c:pt idx="8">
                  <c:v>10261.529716679999</c:v>
                </c:pt>
                <c:pt idx="9">
                  <c:v>10890.23355304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1461.6335791200001</c:v>
                </c:pt>
                <c:pt idx="1">
                  <c:v>2923.2671582400003</c:v>
                </c:pt>
                <c:pt idx="2">
                  <c:v>4384.9007373600007</c:v>
                </c:pt>
                <c:pt idx="3">
                  <c:v>5912.9722064400012</c:v>
                </c:pt>
                <c:pt idx="4">
                  <c:v>7441.0436755200017</c:v>
                </c:pt>
                <c:pt idx="5">
                  <c:v>8969.1151446000022</c:v>
                </c:pt>
                <c:pt idx="6">
                  <c:v>10630.062393600003</c:v>
                </c:pt>
                <c:pt idx="7">
                  <c:v>12291.009642600004</c:v>
                </c:pt>
                <c:pt idx="8">
                  <c:v>13951.956891600004</c:v>
                </c:pt>
                <c:pt idx="9">
                  <c:v>15945.093590400005</c:v>
                </c:pt>
                <c:pt idx="10">
                  <c:v>17938.230289200004</c:v>
                </c:pt>
                <c:pt idx="11">
                  <c:v>19931.366988000005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1007.3156533099999</c:v>
                </c:pt>
                <c:pt idx="1">
                  <c:v>2163.7139785700001</c:v>
                </c:pt>
                <c:pt idx="2">
                  <c:v>3443.6259248200004</c:v>
                </c:pt>
                <c:pt idx="3">
                  <c:v>4425.2335653400005</c:v>
                </c:pt>
                <c:pt idx="4">
                  <c:v>5582.6328772200004</c:v>
                </c:pt>
                <c:pt idx="5">
                  <c:v>6399.8409827200003</c:v>
                </c:pt>
                <c:pt idx="6">
                  <c:v>7979.8148806999998</c:v>
                </c:pt>
                <c:pt idx="7">
                  <c:v>8621.9198108799992</c:v>
                </c:pt>
                <c:pt idx="8">
                  <c:v>10261.529716679999</c:v>
                </c:pt>
                <c:pt idx="9">
                  <c:v>10890.23355304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3792"/>
        <c:axId val="109955328"/>
      </c:lineChart>
      <c:catAx>
        <c:axId val="1099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5328"/>
        <c:crossesAt val="0"/>
        <c:auto val="1"/>
        <c:lblAlgn val="ctr"/>
        <c:lblOffset val="100"/>
        <c:noMultiLvlLbl val="0"/>
      </c:catAx>
      <c:valAx>
        <c:axId val="10995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379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923.02078800000004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1296.757597</c:v>
                </c:pt>
                <c:pt idx="6">
                  <c:v>1606.58926</c:v>
                </c:pt>
                <c:pt idx="7">
                  <c:v>1810.506116</c:v>
                </c:pt>
                <c:pt idx="8">
                  <c:v>2099.9360729999999</c:v>
                </c:pt>
                <c:pt idx="9">
                  <c:v>2399.9360729999999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301.11664000000002</c:v>
                </c:pt>
                <c:pt idx="1">
                  <c:v>602.23328000000004</c:v>
                </c:pt>
                <c:pt idx="2">
                  <c:v>903.34992000000011</c:v>
                </c:pt>
                <c:pt idx="3">
                  <c:v>1218.1536800000001</c:v>
                </c:pt>
                <c:pt idx="4">
                  <c:v>1532.9574400000001</c:v>
                </c:pt>
                <c:pt idx="5">
                  <c:v>1847.7612000000001</c:v>
                </c:pt>
                <c:pt idx="6">
                  <c:v>2189.9392000000003</c:v>
                </c:pt>
                <c:pt idx="7">
                  <c:v>2532.1172000000001</c:v>
                </c:pt>
                <c:pt idx="8">
                  <c:v>2874.2952</c:v>
                </c:pt>
                <c:pt idx="9">
                  <c:v>3284.9088000000002</c:v>
                </c:pt>
                <c:pt idx="10">
                  <c:v>3695.5224000000003</c:v>
                </c:pt>
                <c:pt idx="11">
                  <c:v>4106.1360000000004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#N/A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1296.757597</c:v>
                </c:pt>
                <c:pt idx="6">
                  <c:v>1606.58926</c:v>
                </c:pt>
                <c:pt idx="7">
                  <c:v>1810.506116</c:v>
                </c:pt>
                <c:pt idx="8">
                  <c:v>2099.9360729999999</c:v>
                </c:pt>
                <c:pt idx="9">
                  <c:v>2399.9360729999999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4656"/>
        <c:axId val="109970176"/>
      </c:lineChart>
      <c:catAx>
        <c:axId val="109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0176"/>
        <c:crossesAt val="0"/>
        <c:auto val="1"/>
        <c:lblAlgn val="ctr"/>
        <c:lblOffset val="100"/>
        <c:noMultiLvlLbl val="0"/>
      </c:catAx>
      <c:valAx>
        <c:axId val="10997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46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Charts!$AD$20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Charts!$AE$20:$AP$20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FF62-4ED7-926D-9D3C9E18C5C5}"/>
            </c:ext>
          </c:extLst>
        </c:ser>
        <c:ser>
          <c:idx val="1"/>
          <c:order val="1"/>
          <c:tx>
            <c:strRef>
              <c:f>Charts!$AD$21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Charts!$AE$21:$AP$21</c:f>
              <c:numCache>
                <c:formatCode>General</c:formatCode>
                <c:ptCount val="12"/>
                <c:pt idx="0">
                  <c:v>6309.7601711320995</c:v>
                </c:pt>
                <c:pt idx="1">
                  <c:v>12619.520342264199</c:v>
                </c:pt>
                <c:pt idx="2">
                  <c:v>18929.280513396297</c:v>
                </c:pt>
                <c:pt idx="3">
                  <c:v>25525.847965034402</c:v>
                </c:pt>
                <c:pt idx="4">
                  <c:v>32122.415416672506</c:v>
                </c:pt>
                <c:pt idx="5">
                  <c:v>38718.98286831061</c:v>
                </c:pt>
                <c:pt idx="6">
                  <c:v>45889.164880960721</c:v>
                </c:pt>
                <c:pt idx="7">
                  <c:v>53059.346893610833</c:v>
                </c:pt>
                <c:pt idx="8">
                  <c:v>60229.528906260944</c:v>
                </c:pt>
                <c:pt idx="9">
                  <c:v>68833.747321441071</c:v>
                </c:pt>
                <c:pt idx="10">
                  <c:v>77437.965736621205</c:v>
                </c:pt>
                <c:pt idx="11">
                  <c:v>86042.184151801339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F62-4ED7-926D-9D3C9E18C5C5}"/>
            </c:ext>
          </c:extLst>
        </c:ser>
        <c:ser>
          <c:idx val="3"/>
          <c:order val="2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4928"/>
        <c:axId val="109056768"/>
      </c:lineChart>
      <c:catAx>
        <c:axId val="1082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56768"/>
        <c:crossesAt val="0"/>
        <c:auto val="1"/>
        <c:lblAlgn val="ctr"/>
        <c:lblOffset val="100"/>
        <c:noMultiLvlLbl val="0"/>
      </c:catAx>
      <c:valAx>
        <c:axId val="10905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2741.3219709605087</c:v>
                </c:pt>
                <c:pt idx="1">
                  <c:v>5482.6439419210174</c:v>
                </c:pt>
                <c:pt idx="2">
                  <c:v>8223.9659128815256</c:v>
                </c:pt>
                <c:pt idx="3">
                  <c:v>11089.893427976602</c:v>
                </c:pt>
                <c:pt idx="4">
                  <c:v>13955.820943071678</c:v>
                </c:pt>
                <c:pt idx="5">
                  <c:v>16821.748458166756</c:v>
                </c:pt>
                <c:pt idx="6">
                  <c:v>19936.887061530972</c:v>
                </c:pt>
                <c:pt idx="7">
                  <c:v>23052.025664895184</c:v>
                </c:pt>
                <c:pt idx="8">
                  <c:v>26167.164268259396</c:v>
                </c:pt>
                <c:pt idx="9">
                  <c:v>29905.330592296454</c:v>
                </c:pt>
                <c:pt idx="10">
                  <c:v>33643.496916333512</c:v>
                </c:pt>
                <c:pt idx="11">
                  <c:v>37381.663240370566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4976"/>
        <c:axId val="109136512"/>
      </c:lineChart>
      <c:catAx>
        <c:axId val="109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6512"/>
        <c:crossesAt val="0"/>
        <c:auto val="1"/>
        <c:lblAlgn val="ctr"/>
        <c:lblOffset val="100"/>
        <c:noMultiLvlLbl val="0"/>
      </c:catAx>
      <c:valAx>
        <c:axId val="10913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49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6268.251850360728</c:v>
                </c:pt>
                <c:pt idx="1">
                  <c:v>12536.503700721456</c:v>
                </c:pt>
                <c:pt idx="2">
                  <c:v>18804.755551082184</c:v>
                </c:pt>
                <c:pt idx="3">
                  <c:v>25357.927940095673</c:v>
                </c:pt>
                <c:pt idx="4">
                  <c:v>31911.100329109162</c:v>
                </c:pt>
                <c:pt idx="5">
                  <c:v>38464.272718122651</c:v>
                </c:pt>
                <c:pt idx="6">
                  <c:v>45587.286184441662</c:v>
                </c:pt>
                <c:pt idx="7">
                  <c:v>52710.299650760673</c:v>
                </c:pt>
                <c:pt idx="8">
                  <c:v>59833.313117079684</c:v>
                </c:pt>
                <c:pt idx="9">
                  <c:v>68380.9292766625</c:v>
                </c:pt>
                <c:pt idx="10">
                  <c:v>76928.545436245317</c:v>
                </c:pt>
                <c:pt idx="11">
                  <c:v>85476.161595828133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7024"/>
        <c:axId val="109307008"/>
      </c:lineChart>
      <c:catAx>
        <c:axId val="1092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07008"/>
        <c:crossesAt val="0"/>
        <c:auto val="1"/>
        <c:lblAlgn val="ctr"/>
        <c:lblOffset val="100"/>
        <c:noMultiLvlLbl val="0"/>
      </c:catAx>
      <c:valAx>
        <c:axId val="109307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02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343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5576.0709569999999</c:v>
                </c:pt>
                <c:pt idx="1">
                  <c:v>12056.683483999999</c:v>
                </c:pt>
                <c:pt idx="2">
                  <c:v>17605.568914999996</c:v>
                </c:pt>
                <c:pt idx="3">
                  <c:v>20381.753992999998</c:v>
                </c:pt>
                <c:pt idx="4">
                  <c:v>24780.486509999999</c:v>
                </c:pt>
                <c:pt idx="5">
                  <c:v>29541.630821999999</c:v>
                </c:pt>
                <c:pt idx="6">
                  <c:v>36655.186950999996</c:v>
                </c:pt>
                <c:pt idx="7">
                  <c:v>42389.394528999997</c:v>
                </c:pt>
                <c:pt idx="8">
                  <c:v>50887.479845999995</c:v>
                </c:pt>
                <c:pt idx="9">
                  <c:v>59193.169852999999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6645.9419400000006</c:v>
                </c:pt>
                <c:pt idx="1">
                  <c:v>13291.883880000001</c:v>
                </c:pt>
                <c:pt idx="2">
                  <c:v>19937.825820000002</c:v>
                </c:pt>
                <c:pt idx="3">
                  <c:v>26885.856030000003</c:v>
                </c:pt>
                <c:pt idx="4">
                  <c:v>33833.886240000007</c:v>
                </c:pt>
                <c:pt idx="5">
                  <c:v>40781.916450000004</c:v>
                </c:pt>
                <c:pt idx="6">
                  <c:v>48334.123200000002</c:v>
                </c:pt>
                <c:pt idx="7">
                  <c:v>55886.329949999999</c:v>
                </c:pt>
                <c:pt idx="8">
                  <c:v>63438.536699999997</c:v>
                </c:pt>
                <c:pt idx="9">
                  <c:v>72501.184800000003</c:v>
                </c:pt>
                <c:pt idx="10">
                  <c:v>81563.832900000009</c:v>
                </c:pt>
                <c:pt idx="11">
                  <c:v>90626.481000000014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5576.0709569999999</c:v>
                </c:pt>
                <c:pt idx="1">
                  <c:v>#N/A</c:v>
                </c:pt>
                <c:pt idx="2">
                  <c:v>17605.568914999996</c:v>
                </c:pt>
                <c:pt idx="3">
                  <c:v>20381.753992999998</c:v>
                </c:pt>
                <c:pt idx="4">
                  <c:v>24780.486509999999</c:v>
                </c:pt>
                <c:pt idx="5">
                  <c:v>29541.630821999999</c:v>
                </c:pt>
                <c:pt idx="6">
                  <c:v>36655.186950999996</c:v>
                </c:pt>
                <c:pt idx="7">
                  <c:v>42389.394528999997</c:v>
                </c:pt>
                <c:pt idx="8">
                  <c:v>50887.479845999995</c:v>
                </c:pt>
                <c:pt idx="9">
                  <c:v>59193.169852999999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1856"/>
        <c:axId val="109243392"/>
      </c:lineChart>
      <c:catAx>
        <c:axId val="1092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3392"/>
        <c:crossesAt val="0"/>
        <c:auto val="1"/>
        <c:lblAlgn val="ctr"/>
        <c:lblOffset val="100"/>
        <c:noMultiLvlLbl val="0"/>
      </c:catAx>
      <c:valAx>
        <c:axId val="10924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18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1020.57947</c:v>
                </c:pt>
                <c:pt idx="1">
                  <c:v>2267.8832239999997</c:v>
                </c:pt>
                <c:pt idx="2">
                  <c:v>3529.4651719999997</c:v>
                </c:pt>
                <c:pt idx="3">
                  <c:v>4144.0842659999998</c:v>
                </c:pt>
                <c:pt idx="4">
                  <c:v>5098.3208379999996</c:v>
                </c:pt>
                <c:pt idx="5">
                  <c:v>6120.215072</c:v>
                </c:pt>
                <c:pt idx="6">
                  <c:v>7835.7592979999999</c:v>
                </c:pt>
                <c:pt idx="7">
                  <c:v>9425.9821929999998</c:v>
                </c:pt>
                <c:pt idx="8">
                  <c:v>11479.697657000001</c:v>
                </c:pt>
                <c:pt idx="9">
                  <c:v>13594.738438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1517.6386133333335</c:v>
                </c:pt>
                <c:pt idx="1">
                  <c:v>3035.277226666667</c:v>
                </c:pt>
                <c:pt idx="2">
                  <c:v>4552.9158400000006</c:v>
                </c:pt>
                <c:pt idx="3">
                  <c:v>6139.5380266666671</c:v>
                </c:pt>
                <c:pt idx="4">
                  <c:v>7726.1602133333336</c:v>
                </c:pt>
                <c:pt idx="5">
                  <c:v>9312.7824000000001</c:v>
                </c:pt>
                <c:pt idx="6">
                  <c:v>11037.371733333333</c:v>
                </c:pt>
                <c:pt idx="7">
                  <c:v>12761.961066666667</c:v>
                </c:pt>
                <c:pt idx="8">
                  <c:v>14486.5504</c:v>
                </c:pt>
                <c:pt idx="9">
                  <c:v>16556.0576</c:v>
                </c:pt>
                <c:pt idx="10">
                  <c:v>18625.5648</c:v>
                </c:pt>
                <c:pt idx="11">
                  <c:v>20695.072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1020.57947</c:v>
                </c:pt>
                <c:pt idx="1">
                  <c:v>2267.8832239999997</c:v>
                </c:pt>
                <c:pt idx="2">
                  <c:v>3529.4651719999997</c:v>
                </c:pt>
                <c:pt idx="3">
                  <c:v>4144.0842659999998</c:v>
                </c:pt>
                <c:pt idx="4">
                  <c:v>5098.3208379999996</c:v>
                </c:pt>
                <c:pt idx="5">
                  <c:v>6120.215072</c:v>
                </c:pt>
                <c:pt idx="6">
                  <c:v>7835.7592979999999</c:v>
                </c:pt>
                <c:pt idx="7">
                  <c:v>9425.9821929999998</c:v>
                </c:pt>
                <c:pt idx="8">
                  <c:v>11479.697657000001</c:v>
                </c:pt>
                <c:pt idx="9">
                  <c:v>13594.738438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232"/>
        <c:axId val="109397120"/>
      </c:lineChart>
      <c:catAx>
        <c:axId val="109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7120"/>
        <c:crossesAt val="0"/>
        <c:auto val="1"/>
        <c:lblAlgn val="ctr"/>
        <c:lblOffset val="100"/>
        <c:noMultiLvlLbl val="0"/>
      </c:catAx>
      <c:valAx>
        <c:axId val="109397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12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2854.0504879999999</c:v>
                </c:pt>
                <c:pt idx="2">
                  <c:v>4132.3687739999996</c:v>
                </c:pt>
                <c:pt idx="3">
                  <c:v>4211.1621619999996</c:v>
                </c:pt>
                <c:pt idx="4">
                  <c:v>4651.9405779999997</c:v>
                </c:pt>
                <c:pt idx="5">
                  <c:v>5466.2529299999997</c:v>
                </c:pt>
                <c:pt idx="6">
                  <c:v>6444.1926749999993</c:v>
                </c:pt>
                <c:pt idx="7">
                  <c:v>7552.4109239999989</c:v>
                </c:pt>
                <c:pt idx="8">
                  <c:v>9325.9283839999989</c:v>
                </c:pt>
                <c:pt idx="9">
                  <c:v>11065.150373999999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1467.3781466666667</c:v>
                </c:pt>
                <c:pt idx="1">
                  <c:v>2934.7562933333334</c:v>
                </c:pt>
                <c:pt idx="2">
                  <c:v>4402.1344399999998</c:v>
                </c:pt>
                <c:pt idx="3">
                  <c:v>5936.2115933333334</c:v>
                </c:pt>
                <c:pt idx="4">
                  <c:v>7470.2887466666671</c:v>
                </c:pt>
                <c:pt idx="5">
                  <c:v>9004.3659000000007</c:v>
                </c:pt>
                <c:pt idx="6">
                  <c:v>10671.841066666668</c:v>
                </c:pt>
                <c:pt idx="7">
                  <c:v>12339.316233333335</c:v>
                </c:pt>
                <c:pt idx="8">
                  <c:v>14006.791400000002</c:v>
                </c:pt>
                <c:pt idx="9">
                  <c:v>16007.761600000002</c:v>
                </c:pt>
                <c:pt idx="10">
                  <c:v>18008.731800000001</c:v>
                </c:pt>
                <c:pt idx="11">
                  <c:v>20009.702000000001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#N/A</c:v>
                </c:pt>
                <c:pt idx="2">
                  <c:v>#N/A</c:v>
                </c:pt>
                <c:pt idx="3">
                  <c:v>4211.1621619999996</c:v>
                </c:pt>
                <c:pt idx="4">
                  <c:v>4651.9405779999997</c:v>
                </c:pt>
                <c:pt idx="5">
                  <c:v>5466.2529299999997</c:v>
                </c:pt>
                <c:pt idx="6">
                  <c:v>6444.1926749999993</c:v>
                </c:pt>
                <c:pt idx="7">
                  <c:v>7552.4109239999989</c:v>
                </c:pt>
                <c:pt idx="8">
                  <c:v>9325.9283839999989</c:v>
                </c:pt>
                <c:pt idx="9">
                  <c:v>11065.150373999999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8944"/>
        <c:axId val="109460480"/>
      </c:lineChart>
      <c:catAx>
        <c:axId val="1094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0480"/>
        <c:crossesAt val="0"/>
        <c:auto val="1"/>
        <c:lblAlgn val="ctr"/>
        <c:lblOffset val="100"/>
        <c:noMultiLvlLbl val="0"/>
      </c:catAx>
      <c:valAx>
        <c:axId val="109460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5894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1121.2171209999999</c:v>
                </c:pt>
                <c:pt idx="1">
                  <c:v>1979.051328</c:v>
                </c:pt>
                <c:pt idx="2">
                  <c:v>2887.207613</c:v>
                </c:pt>
                <c:pt idx="3">
                  <c:v>3938.4376240000001</c:v>
                </c:pt>
                <c:pt idx="4">
                  <c:v>5286.5221099999999</c:v>
                </c:pt>
                <c:pt idx="5">
                  <c:v>6612.7209519999997</c:v>
                </c:pt>
                <c:pt idx="6">
                  <c:v>8386.0463579999996</c:v>
                </c:pt>
                <c:pt idx="7">
                  <c:v>9743.4697419999993</c:v>
                </c:pt>
                <c:pt idx="8">
                  <c:v>11239.158739999999</c:v>
                </c:pt>
                <c:pt idx="9">
                  <c:v>12497.974200999999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869.42086099942333</c:v>
                </c:pt>
                <c:pt idx="1">
                  <c:v>1738.8417219988467</c:v>
                </c:pt>
                <c:pt idx="2">
                  <c:v>2608.2625829982699</c:v>
                </c:pt>
                <c:pt idx="3">
                  <c:v>3517.2025740431213</c:v>
                </c:pt>
                <c:pt idx="4">
                  <c:v>4426.1425650879728</c:v>
                </c:pt>
                <c:pt idx="5">
                  <c:v>5335.0825561328247</c:v>
                </c:pt>
                <c:pt idx="6">
                  <c:v>6323.0608072685327</c:v>
                </c:pt>
                <c:pt idx="7">
                  <c:v>7311.0390584042407</c:v>
                </c:pt>
                <c:pt idx="8">
                  <c:v>8299.0173095399496</c:v>
                </c:pt>
                <c:pt idx="9">
                  <c:v>9484.5912109027995</c:v>
                </c:pt>
                <c:pt idx="10">
                  <c:v>10670.165112265649</c:v>
                </c:pt>
                <c:pt idx="11">
                  <c:v>11855.739013628499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2032"/>
        <c:axId val="109622016"/>
      </c:lineChart>
      <c:catAx>
        <c:axId val="109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2016"/>
        <c:crossesAt val="0"/>
        <c:auto val="1"/>
        <c:lblAlgn val="ctr"/>
        <c:lblOffset val="100"/>
        <c:noMultiLvlLbl val="0"/>
      </c:catAx>
      <c:valAx>
        <c:axId val="10962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20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6324.3823739299996</c:v>
                </c:pt>
                <c:pt idx="1">
                  <c:v>12305.96501475</c:v>
                </c:pt>
                <c:pt idx="2">
                  <c:v>19850.276949859999</c:v>
                </c:pt>
                <c:pt idx="3">
                  <c:v>38538.324607499999</c:v>
                </c:pt>
                <c:pt idx="4">
                  <c:v>43144.685370660001</c:v>
                </c:pt>
                <c:pt idx="5">
                  <c:v>47082.893376170003</c:v>
                </c:pt>
                <c:pt idx="6">
                  <c:v>54696.145609970001</c:v>
                </c:pt>
                <c:pt idx="7">
                  <c:v>58886.349926919997</c:v>
                </c:pt>
                <c:pt idx="8">
                  <c:v>64274.334648589997</c:v>
                </c:pt>
                <c:pt idx="9">
                  <c:v>70267.402039029999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8673.3920524533351</c:v>
                </c:pt>
                <c:pt idx="1">
                  <c:v>17346.78410490667</c:v>
                </c:pt>
                <c:pt idx="2">
                  <c:v>26020.176157360005</c:v>
                </c:pt>
                <c:pt idx="3">
                  <c:v>35087.813303106668</c:v>
                </c:pt>
                <c:pt idx="4">
                  <c:v>44155.450448853335</c:v>
                </c:pt>
                <c:pt idx="5">
                  <c:v>53223.087594600001</c:v>
                </c:pt>
                <c:pt idx="6">
                  <c:v>63079.214926933331</c:v>
                </c:pt>
                <c:pt idx="7">
                  <c:v>72935.342259266661</c:v>
                </c:pt>
                <c:pt idx="8">
                  <c:v>82791.469591599991</c:v>
                </c:pt>
                <c:pt idx="9">
                  <c:v>94618.82239039999</c:v>
                </c:pt>
                <c:pt idx="10">
                  <c:v>106446.17518919999</c:v>
                </c:pt>
                <c:pt idx="11">
                  <c:v>118273.52798799999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6324.3823739299996</c:v>
                </c:pt>
                <c:pt idx="1">
                  <c:v>12305.96501475</c:v>
                </c:pt>
                <c:pt idx="2">
                  <c:v>19850.276949859999</c:v>
                </c:pt>
                <c:pt idx="3">
                  <c:v>#N/A</c:v>
                </c:pt>
                <c:pt idx="4">
                  <c:v>#N/A</c:v>
                </c:pt>
                <c:pt idx="5">
                  <c:v>47082.893376170003</c:v>
                </c:pt>
                <c:pt idx="6">
                  <c:v>54696.145609970001</c:v>
                </c:pt>
                <c:pt idx="7">
                  <c:v>58886.349926919997</c:v>
                </c:pt>
                <c:pt idx="8">
                  <c:v>64274.334648589997</c:v>
                </c:pt>
                <c:pt idx="9">
                  <c:v>70267.402039029999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2496"/>
        <c:axId val="109644032"/>
      </c:lineChart>
      <c:catAx>
        <c:axId val="1096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4032"/>
        <c:crossesAt val="0"/>
        <c:auto val="1"/>
        <c:lblAlgn val="ctr"/>
        <c:lblOffset val="100"/>
        <c:noMultiLvlLbl val="0"/>
      </c:catAx>
      <c:valAx>
        <c:axId val="10964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249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14</xdr:row>
          <xdr:rowOff>161925</xdr:rowOff>
        </xdr:from>
        <xdr:to>
          <xdr:col>1</xdr:col>
          <xdr:colOff>1571625</xdr:colOff>
          <xdr:row>16</xdr:row>
          <xdr:rowOff>57150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as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6:P15"/>
  <sheetViews>
    <sheetView workbookViewId="0">
      <selection activeCell="G8" sqref="G8"/>
    </sheetView>
  </sheetViews>
  <sheetFormatPr defaultColWidth="8.7109375" defaultRowHeight="15" x14ac:dyDescent="0.25"/>
  <cols>
    <col min="1" max="16384" width="8.7109375" style="9"/>
  </cols>
  <sheetData>
    <row r="6" spans="4:16" ht="18.75" x14ac:dyDescent="0.3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 x14ac:dyDescent="0.3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ht="15.75" x14ac:dyDescent="0.25">
      <c r="D8" s="15" t="s">
        <v>70</v>
      </c>
    </row>
    <row r="9" spans="4:16" ht="15.75" x14ac:dyDescent="0.25">
      <c r="D9" s="15" t="s">
        <v>71</v>
      </c>
    </row>
    <row r="10" spans="4:16" ht="15.75" x14ac:dyDescent="0.25">
      <c r="D10" s="15" t="s">
        <v>72</v>
      </c>
    </row>
    <row r="11" spans="4:16" ht="15.75" x14ac:dyDescent="0.25">
      <c r="D11" s="15" t="s">
        <v>58</v>
      </c>
    </row>
    <row r="12" spans="4:16" ht="15.75" x14ac:dyDescent="0.25">
      <c r="D12" s="15" t="s">
        <v>74</v>
      </c>
    </row>
    <row r="13" spans="4:16" ht="15.75" x14ac:dyDescent="0.25">
      <c r="D13" s="15" t="s">
        <v>73</v>
      </c>
    </row>
    <row r="15" spans="4:16" x14ac:dyDescent="0.25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9"/>
  <sheetViews>
    <sheetView showZeros="0" tabSelected="1" topLeftCell="C1" workbookViewId="0">
      <selection activeCell="I6" sqref="I6"/>
    </sheetView>
  </sheetViews>
  <sheetFormatPr defaultColWidth="8.5703125" defaultRowHeight="15" x14ac:dyDescent="0.25"/>
  <cols>
    <col min="1" max="1" width="31.5703125" style="1" bestFit="1" customWidth="1"/>
    <col min="2" max="10" width="13.140625" style="1" customWidth="1"/>
    <col min="11" max="11" width="13.140625" style="57" customWidth="1"/>
    <col min="12" max="14" width="13.140625" style="1" customWidth="1"/>
    <col min="15" max="15" width="10.5703125" style="1" bestFit="1" customWidth="1"/>
    <col min="16" max="16" width="10.5703125" style="41" bestFit="1" customWidth="1"/>
    <col min="17" max="20" width="10.28515625" style="41" bestFit="1" customWidth="1"/>
    <col min="21" max="21" width="10.5703125" style="41" bestFit="1" customWidth="1"/>
    <col min="22" max="27" width="11.5703125" style="41" bestFit="1" customWidth="1"/>
    <col min="28" max="28" width="8.85546875" style="42" customWidth="1"/>
    <col min="29" max="29" width="8.5703125" style="42"/>
    <col min="30" max="16384" width="8.5703125" style="1"/>
  </cols>
  <sheetData>
    <row r="1" spans="1:16" s="55" customFormat="1" x14ac:dyDescent="0.25">
      <c r="A1" s="93" t="str">
        <f>'Targets &amp; historical'!C97</f>
        <v>Actual</v>
      </c>
      <c r="B1" s="90" t="s">
        <v>0</v>
      </c>
      <c r="C1" s="90" t="s">
        <v>1</v>
      </c>
      <c r="D1" s="90" t="s">
        <v>2</v>
      </c>
      <c r="E1" s="90" t="s">
        <v>7</v>
      </c>
      <c r="F1" s="90" t="s">
        <v>8</v>
      </c>
      <c r="G1" s="90" t="s">
        <v>9</v>
      </c>
      <c r="H1" s="90" t="s">
        <v>10</v>
      </c>
      <c r="I1" s="90" t="s">
        <v>11</v>
      </c>
      <c r="J1" s="90" t="s">
        <v>12</v>
      </c>
      <c r="K1" s="91" t="s">
        <v>13</v>
      </c>
      <c r="L1" s="90" t="s">
        <v>14</v>
      </c>
      <c r="M1" s="90" t="s">
        <v>15</v>
      </c>
      <c r="N1" s="92" t="s">
        <v>16</v>
      </c>
    </row>
    <row r="2" spans="1:16" s="55" customFormat="1" x14ac:dyDescent="0.25">
      <c r="A2" s="93"/>
      <c r="B2" s="90"/>
      <c r="C2" s="90"/>
      <c r="D2" s="90"/>
      <c r="E2" s="90"/>
      <c r="F2" s="90"/>
      <c r="G2" s="90"/>
      <c r="H2" s="90"/>
      <c r="I2" s="90"/>
      <c r="J2" s="90"/>
      <c r="K2" s="91"/>
      <c r="L2" s="90"/>
      <c r="M2" s="90"/>
      <c r="N2" s="92"/>
    </row>
    <row r="3" spans="1:16" x14ac:dyDescent="0.25">
      <c r="A3" s="44" t="str">
        <f>'Targets &amp; historical'!B3</f>
        <v>Customs Department</v>
      </c>
      <c r="B3" s="38">
        <f t="shared" ref="B3:K3" si="0">SUM(B4:B9)</f>
        <v>5576.0709569999999</v>
      </c>
      <c r="C3" s="38">
        <f t="shared" si="0"/>
        <v>6480.6125269999993</v>
      </c>
      <c r="D3" s="38">
        <f t="shared" si="0"/>
        <v>5548.8854309999988</v>
      </c>
      <c r="E3" s="38">
        <f t="shared" si="0"/>
        <v>2776.1850780000004</v>
      </c>
      <c r="F3" s="38">
        <f t="shared" si="0"/>
        <v>4398.7325169999995</v>
      </c>
      <c r="G3" s="38">
        <f t="shared" si="0"/>
        <v>4761.1443120000004</v>
      </c>
      <c r="H3" s="38">
        <f t="shared" si="0"/>
        <v>7113.5561289999996</v>
      </c>
      <c r="I3" s="38">
        <f t="shared" si="0"/>
        <v>5734.2075779999986</v>
      </c>
      <c r="J3" s="38">
        <f t="shared" si="0"/>
        <v>8498.0853169999991</v>
      </c>
      <c r="K3" s="81">
        <f t="shared" si="0"/>
        <v>8305.6900070000011</v>
      </c>
      <c r="L3" s="38">
        <f t="shared" ref="L3" si="1">SUM(L4:L9)</f>
        <v>0</v>
      </c>
      <c r="M3" s="38">
        <f t="shared" ref="M3" si="2">SUM(M4:M9)</f>
        <v>0</v>
      </c>
      <c r="N3" s="52">
        <f t="shared" ref="N3" si="3">SUM(N4:N9)</f>
        <v>59193.169852999999</v>
      </c>
    </row>
    <row r="4" spans="1:16" x14ac:dyDescent="0.25">
      <c r="A4" s="45" t="str">
        <f>'Targets &amp; historical'!B4</f>
        <v>Herat Customs Office</v>
      </c>
      <c r="B4" s="79">
        <v>1020.57947</v>
      </c>
      <c r="C4" s="79">
        <v>1247.3037539999998</v>
      </c>
      <c r="D4" s="79">
        <v>1261.581948</v>
      </c>
      <c r="E4" s="79">
        <v>614.61909400000013</v>
      </c>
      <c r="F4" s="79">
        <v>954.2365719999998</v>
      </c>
      <c r="G4" s="79">
        <v>1021.894234</v>
      </c>
      <c r="H4" s="79">
        <v>1715.544226</v>
      </c>
      <c r="I4" s="79">
        <v>1590.2228949999999</v>
      </c>
      <c r="J4" s="79">
        <v>2053.7154639999999</v>
      </c>
      <c r="K4" s="79">
        <v>2115.0407809999997</v>
      </c>
      <c r="L4" s="39"/>
      <c r="M4" s="39"/>
      <c r="N4" s="52">
        <f>SUM(B4:M4)</f>
        <v>13594.738438</v>
      </c>
      <c r="O4" s="57"/>
      <c r="P4" s="57"/>
    </row>
    <row r="5" spans="1:16" x14ac:dyDescent="0.25">
      <c r="A5" s="45" t="str">
        <f>'Targets &amp; historical'!B5</f>
        <v>Nangarhar Customs Office</v>
      </c>
      <c r="B5" s="79">
        <v>1099.8983800000001</v>
      </c>
      <c r="C5" s="79">
        <v>1754.152108</v>
      </c>
      <c r="D5" s="79">
        <v>1278.3182859999999</v>
      </c>
      <c r="E5" s="79">
        <v>78.793388000000007</v>
      </c>
      <c r="F5" s="79">
        <v>440.77841599999994</v>
      </c>
      <c r="G5" s="79">
        <v>814.31235200000003</v>
      </c>
      <c r="H5" s="79">
        <v>977.93974500000002</v>
      </c>
      <c r="I5" s="79">
        <v>1108.2182489999998</v>
      </c>
      <c r="J5" s="79">
        <v>1773.51746</v>
      </c>
      <c r="K5" s="79">
        <v>1739.22199</v>
      </c>
      <c r="L5" s="39"/>
      <c r="M5" s="39"/>
      <c r="N5" s="52">
        <f>SUM(B5:M5)</f>
        <v>11065.150373999999</v>
      </c>
      <c r="O5" s="57"/>
      <c r="P5" s="57"/>
    </row>
    <row r="6" spans="1:16" x14ac:dyDescent="0.25">
      <c r="A6" s="45" t="str">
        <f>'Targets &amp; historical'!B6</f>
        <v>Balkh Customs Office</v>
      </c>
      <c r="B6" s="79">
        <v>1121.2171209999999</v>
      </c>
      <c r="C6" s="79">
        <v>857.83420700000011</v>
      </c>
      <c r="D6" s="79">
        <v>908.15628500000003</v>
      </c>
      <c r="E6" s="79">
        <v>1051.2300110000001</v>
      </c>
      <c r="F6" s="79">
        <v>1348.084486</v>
      </c>
      <c r="G6" s="79">
        <v>1326.198842</v>
      </c>
      <c r="H6" s="79">
        <v>1773.3254059999999</v>
      </c>
      <c r="I6" s="79">
        <v>1357.4233839999999</v>
      </c>
      <c r="J6" s="79">
        <v>1495.6889980000001</v>
      </c>
      <c r="K6" s="79">
        <v>1258.8154610000001</v>
      </c>
      <c r="L6" s="39"/>
      <c r="M6" s="39"/>
      <c r="N6" s="52">
        <f>SUM(B6:M6)</f>
        <v>12497.974200999999</v>
      </c>
      <c r="O6" s="57"/>
      <c r="P6" s="57"/>
    </row>
    <row r="7" spans="1:16" x14ac:dyDescent="0.25">
      <c r="A7" s="45" t="str">
        <f>'Targets &amp; historical'!B7</f>
        <v>Kandahar Customs Office</v>
      </c>
      <c r="B7" s="79">
        <v>802.08701500000006</v>
      </c>
      <c r="C7" s="79">
        <v>1040.3139789999998</v>
      </c>
      <c r="D7" s="79">
        <v>574.41417699999988</v>
      </c>
      <c r="E7" s="79">
        <v>109.53883899999998</v>
      </c>
      <c r="F7" s="79">
        <v>429.67198899999994</v>
      </c>
      <c r="G7" s="79">
        <v>474.92819900000001</v>
      </c>
      <c r="H7" s="79">
        <v>492.84395499999999</v>
      </c>
      <c r="I7" s="79">
        <v>350.65175699999992</v>
      </c>
      <c r="J7" s="79">
        <v>1036.698498</v>
      </c>
      <c r="K7" s="79">
        <v>792.4100870000002</v>
      </c>
      <c r="L7" s="39"/>
      <c r="M7" s="39"/>
      <c r="N7" s="52">
        <f>SUM(B7:M7)</f>
        <v>6103.5584949999993</v>
      </c>
      <c r="O7" s="57"/>
      <c r="P7" s="57"/>
    </row>
    <row r="8" spans="1:16" x14ac:dyDescent="0.25">
      <c r="A8" s="45" t="str">
        <f>'Targets &amp; historical'!B8</f>
        <v>Nimroz Customs Office</v>
      </c>
      <c r="B8" s="79">
        <v>479.93163799999991</v>
      </c>
      <c r="C8" s="79">
        <v>502.89654300000012</v>
      </c>
      <c r="D8" s="79">
        <v>444.96050199999996</v>
      </c>
      <c r="E8" s="79">
        <v>301.67405199999996</v>
      </c>
      <c r="F8" s="79">
        <v>483.52235200000001</v>
      </c>
      <c r="G8" s="79">
        <v>531.39716499999997</v>
      </c>
      <c r="H8" s="79">
        <v>970.124731</v>
      </c>
      <c r="I8" s="79">
        <v>281.41506900000002</v>
      </c>
      <c r="J8" s="79">
        <v>781.4149799999999</v>
      </c>
      <c r="K8" s="79">
        <v>959.02961599999981</v>
      </c>
      <c r="L8" s="39"/>
      <c r="M8" s="39"/>
      <c r="N8" s="52">
        <f>SUM(B8:M8)</f>
        <v>5736.3666479999993</v>
      </c>
      <c r="O8" s="57"/>
      <c r="P8" s="57"/>
    </row>
    <row r="9" spans="1:16" x14ac:dyDescent="0.25">
      <c r="A9" s="45" t="str">
        <f>'Targets &amp; historical'!B9</f>
        <v>Other Customs Offices</v>
      </c>
      <c r="B9" s="79">
        <v>1052.3573330000002</v>
      </c>
      <c r="C9" s="79">
        <v>1078.1119359999998</v>
      </c>
      <c r="D9" s="79">
        <v>1081.4542329999995</v>
      </c>
      <c r="E9" s="79">
        <v>620.3296939999999</v>
      </c>
      <c r="F9" s="79">
        <v>742.43870199999992</v>
      </c>
      <c r="G9" s="79">
        <v>592.41351999999995</v>
      </c>
      <c r="H9" s="79">
        <v>1183.7780660000001</v>
      </c>
      <c r="I9" s="79">
        <v>1046.276224</v>
      </c>
      <c r="J9" s="79">
        <v>1357.0499170000001</v>
      </c>
      <c r="K9" s="79">
        <v>1441.1720720000012</v>
      </c>
      <c r="L9" s="39"/>
      <c r="M9" s="39"/>
      <c r="N9" s="52">
        <f t="shared" ref="N9:N15" si="4">SUM(B9:M9)</f>
        <v>10195.381697000001</v>
      </c>
      <c r="P9" s="56"/>
    </row>
    <row r="10" spans="1:16" x14ac:dyDescent="0.25">
      <c r="A10" s="44" t="str">
        <f>'Targets &amp; historical'!B10</f>
        <v>Afghanistan Revenue Department</v>
      </c>
      <c r="B10" s="81">
        <f>SUM(B11:B15)</f>
        <v>6324.3823739299996</v>
      </c>
      <c r="C10" s="81">
        <f t="shared" ref="C10:M10" si="5">SUM(C11:C15)</f>
        <v>5981.582640820001</v>
      </c>
      <c r="D10" s="81">
        <f t="shared" si="5"/>
        <v>7544.3119351100004</v>
      </c>
      <c r="E10" s="81">
        <f t="shared" si="5"/>
        <v>18688.04765764</v>
      </c>
      <c r="F10" s="81">
        <f t="shared" si="5"/>
        <v>4606.3607631600007</v>
      </c>
      <c r="G10" s="81">
        <f t="shared" si="5"/>
        <v>3938.2080055100005</v>
      </c>
      <c r="H10" s="81">
        <f t="shared" si="5"/>
        <v>7613.2522338000008</v>
      </c>
      <c r="I10" s="81">
        <f t="shared" si="5"/>
        <v>4190.2043169499993</v>
      </c>
      <c r="J10" s="81">
        <f t="shared" si="5"/>
        <v>5387.98472167</v>
      </c>
      <c r="K10" s="81">
        <f t="shared" si="5"/>
        <v>5993.0673904399991</v>
      </c>
      <c r="L10" s="38">
        <f t="shared" si="5"/>
        <v>0</v>
      </c>
      <c r="M10" s="38">
        <f t="shared" si="5"/>
        <v>0</v>
      </c>
      <c r="N10" s="52">
        <f t="shared" si="4"/>
        <v>70267.402039029999</v>
      </c>
    </row>
    <row r="11" spans="1:16" x14ac:dyDescent="0.25">
      <c r="A11" s="45" t="str">
        <f>'Targets &amp; historical'!B11</f>
        <v>Mustofiats</v>
      </c>
      <c r="B11" s="79">
        <v>1240.8540407200001</v>
      </c>
      <c r="C11" s="79">
        <v>1448.4028845</v>
      </c>
      <c r="D11" s="79">
        <v>1407.2160878299999</v>
      </c>
      <c r="E11" s="79">
        <v>858.73778700000003</v>
      </c>
      <c r="F11" s="79">
        <v>840.89738</v>
      </c>
      <c r="G11" s="79">
        <v>574.03765850000002</v>
      </c>
      <c r="H11" s="79">
        <v>1129.93235673</v>
      </c>
      <c r="I11" s="79">
        <v>866.76278851999996</v>
      </c>
      <c r="J11" s="79">
        <v>1148.1567749000001</v>
      </c>
      <c r="K11" s="79">
        <v>1009.31</v>
      </c>
      <c r="L11" s="39"/>
      <c r="M11" s="39"/>
      <c r="N11" s="52">
        <f t="shared" si="4"/>
        <v>10524.307758700001</v>
      </c>
    </row>
    <row r="12" spans="1:16" x14ac:dyDescent="0.25">
      <c r="A12" s="45" t="str">
        <f>'Targets &amp; historical'!B12</f>
        <v>LTO</v>
      </c>
      <c r="B12" s="79">
        <v>2164.7630088999999</v>
      </c>
      <c r="C12" s="79">
        <v>1270.2116061400002</v>
      </c>
      <c r="D12" s="79">
        <v>2233.64341917</v>
      </c>
      <c r="E12" s="79">
        <v>2592.4841830599999</v>
      </c>
      <c r="F12" s="79">
        <v>865.87342627999999</v>
      </c>
      <c r="G12" s="79">
        <v>999.64194251000004</v>
      </c>
      <c r="H12" s="79">
        <v>2979.9537065</v>
      </c>
      <c r="I12" s="79">
        <v>588.85658582000008</v>
      </c>
      <c r="J12" s="79">
        <v>752.66776988000004</v>
      </c>
      <c r="K12" s="79">
        <v>1690.18355408</v>
      </c>
      <c r="L12" s="39"/>
      <c r="M12" s="39"/>
      <c r="N12" s="52">
        <f t="shared" si="4"/>
        <v>16138.27920234</v>
      </c>
    </row>
    <row r="13" spans="1:16" x14ac:dyDescent="0.25">
      <c r="A13" s="45" t="str">
        <f>'Targets &amp; historical'!B13</f>
        <v>MTO</v>
      </c>
      <c r="B13" s="79">
        <v>1007.3156533099999</v>
      </c>
      <c r="C13" s="79">
        <v>1156.3983252600001</v>
      </c>
      <c r="D13" s="79">
        <v>1279.91194625</v>
      </c>
      <c r="E13" s="79">
        <v>981.60764052000002</v>
      </c>
      <c r="F13" s="79">
        <v>1157.3993118800001</v>
      </c>
      <c r="G13" s="79">
        <v>817.20810549999999</v>
      </c>
      <c r="H13" s="79">
        <v>1579.9738979799999</v>
      </c>
      <c r="I13" s="79">
        <v>642.10493018</v>
      </c>
      <c r="J13" s="79">
        <v>1639.6099058</v>
      </c>
      <c r="K13" s="79">
        <v>628.70383635999997</v>
      </c>
      <c r="L13" s="39"/>
      <c r="M13" s="39"/>
      <c r="N13" s="52">
        <f t="shared" si="4"/>
        <v>10890.23355304</v>
      </c>
    </row>
    <row r="14" spans="1:16" x14ac:dyDescent="0.25">
      <c r="A14" s="45" t="str">
        <f>'Targets &amp; historical'!B14</f>
        <v>STO</v>
      </c>
      <c r="B14" s="79">
        <v>203.28743600000001</v>
      </c>
      <c r="C14" s="79">
        <v>184.75869599999999</v>
      </c>
      <c r="D14" s="79">
        <v>534.97465599999998</v>
      </c>
      <c r="E14" s="79">
        <v>170.86933999999999</v>
      </c>
      <c r="F14" s="79">
        <v>67.048599999999993</v>
      </c>
      <c r="G14" s="79">
        <v>135.81886900000001</v>
      </c>
      <c r="H14" s="79">
        <v>309.83166299999999</v>
      </c>
      <c r="I14" s="79">
        <v>203.916856</v>
      </c>
      <c r="J14" s="79">
        <v>289.429957</v>
      </c>
      <c r="K14" s="79">
        <v>300</v>
      </c>
      <c r="L14" s="39"/>
      <c r="M14" s="39"/>
      <c r="N14" s="52">
        <f t="shared" si="4"/>
        <v>2399.9360729999999</v>
      </c>
    </row>
    <row r="15" spans="1:16" ht="15.75" thickBot="1" x14ac:dyDescent="0.3">
      <c r="A15" s="45" t="str">
        <f>'Targets &amp; historical'!B15</f>
        <v>Ministries</v>
      </c>
      <c r="B15" s="79">
        <v>1708.162235</v>
      </c>
      <c r="C15" s="79">
        <v>1921.8111289200001</v>
      </c>
      <c r="D15" s="79">
        <v>2088.5658258599997</v>
      </c>
      <c r="E15" s="79">
        <v>14084.348707059999</v>
      </c>
      <c r="F15" s="79">
        <v>1675.1420450000001</v>
      </c>
      <c r="G15" s="79">
        <v>1411.50143</v>
      </c>
      <c r="H15" s="79">
        <v>1613.56060959</v>
      </c>
      <c r="I15" s="79">
        <v>1888.5631564300002</v>
      </c>
      <c r="J15" s="79">
        <v>1558.12031409</v>
      </c>
      <c r="K15" s="83">
        <v>2364.87</v>
      </c>
      <c r="L15" s="39"/>
      <c r="M15" s="39"/>
      <c r="N15" s="52">
        <f t="shared" si="4"/>
        <v>30314.645451949997</v>
      </c>
    </row>
    <row r="16" spans="1:16" ht="15.75" thickBot="1" x14ac:dyDescent="0.3">
      <c r="A16" s="46" t="str">
        <f>'Targets &amp; historical'!B16</f>
        <v>Total Revenues</v>
      </c>
      <c r="B16" s="40">
        <f>B10+B3</f>
        <v>11900.453330929999</v>
      </c>
      <c r="C16" s="40">
        <f>C10+C3</f>
        <v>12462.19516782</v>
      </c>
      <c r="D16" s="40">
        <f>D10+D3</f>
        <v>13093.197366109998</v>
      </c>
      <c r="E16" s="40">
        <f>E10+E3</f>
        <v>21464.232735639998</v>
      </c>
      <c r="F16" s="40">
        <f>F10+F3</f>
        <v>9005.0932801599993</v>
      </c>
      <c r="G16" s="40">
        <f t="shared" ref="G16:M16" si="6">G10+G3</f>
        <v>8699.3523175100017</v>
      </c>
      <c r="H16" s="40">
        <f t="shared" si="6"/>
        <v>14726.8083628</v>
      </c>
      <c r="I16" s="40">
        <f t="shared" si="6"/>
        <v>9924.4118949499971</v>
      </c>
      <c r="J16" s="40">
        <f t="shared" si="6"/>
        <v>13886.070038669999</v>
      </c>
      <c r="K16" s="84">
        <f t="shared" si="6"/>
        <v>14298.75739744</v>
      </c>
      <c r="L16" s="40">
        <f>L10+L3</f>
        <v>0</v>
      </c>
      <c r="M16" s="40">
        <f t="shared" si="6"/>
        <v>0</v>
      </c>
      <c r="N16" s="53">
        <f>N10+N3</f>
        <v>129460.57189203</v>
      </c>
    </row>
    <row r="17" spans="1:27" x14ac:dyDescent="0.25">
      <c r="A17" s="47" t="s">
        <v>60</v>
      </c>
      <c r="B17" s="61" t="str">
        <f>B1</f>
        <v>M1</v>
      </c>
      <c r="C17" s="61" t="str">
        <f t="shared" ref="C17:M17" si="7">C1</f>
        <v>M2</v>
      </c>
      <c r="D17" s="61" t="str">
        <f t="shared" si="7"/>
        <v>M3</v>
      </c>
      <c r="E17" s="61" t="str">
        <f t="shared" si="7"/>
        <v>M4</v>
      </c>
      <c r="F17" s="61" t="str">
        <f t="shared" si="7"/>
        <v>M5</v>
      </c>
      <c r="G17" s="61" t="str">
        <f t="shared" si="7"/>
        <v>M6</v>
      </c>
      <c r="H17" s="61" t="str">
        <f t="shared" si="7"/>
        <v>M7</v>
      </c>
      <c r="I17" s="61" t="str">
        <f t="shared" si="7"/>
        <v>M8</v>
      </c>
      <c r="J17" s="61" t="str">
        <f t="shared" si="7"/>
        <v>M9</v>
      </c>
      <c r="K17" s="85" t="str">
        <f t="shared" si="7"/>
        <v>M10</v>
      </c>
      <c r="L17" s="61" t="str">
        <f t="shared" si="7"/>
        <v>M11</v>
      </c>
      <c r="M17" s="61" t="str">
        <f t="shared" si="7"/>
        <v>M12</v>
      </c>
      <c r="N17" s="54"/>
    </row>
    <row r="18" spans="1:27" s="51" customFormat="1" x14ac:dyDescent="0.25">
      <c r="A18" s="48" t="s">
        <v>19</v>
      </c>
      <c r="B18" s="76">
        <v>11720</v>
      </c>
      <c r="C18" s="76">
        <v>12640</v>
      </c>
      <c r="D18" s="76">
        <v>13440</v>
      </c>
      <c r="E18" s="76">
        <v>21660</v>
      </c>
      <c r="F18" s="76">
        <v>9110</v>
      </c>
      <c r="G18" s="77">
        <v>8930</v>
      </c>
      <c r="H18" s="77">
        <v>15240</v>
      </c>
      <c r="I18" s="77">
        <v>9920</v>
      </c>
      <c r="J18" s="77">
        <v>14060.000000000002</v>
      </c>
      <c r="K18" s="77">
        <v>18900</v>
      </c>
      <c r="L18" s="77"/>
      <c r="M18" s="77"/>
      <c r="N18" s="78">
        <f>SUM(B18:M18)</f>
        <v>135620</v>
      </c>
      <c r="P18" s="49">
        <f>IF(B18=0,#N/A,(SUM($B$18:B18)))</f>
        <v>11720</v>
      </c>
      <c r="Q18" s="50">
        <f>IF(C18=0,#N/A,(SUM($B$18:C18)))</f>
        <v>24360</v>
      </c>
      <c r="R18" s="50">
        <f>IF(D18=0,#N/A,(SUM($B$18:D18)))</f>
        <v>37800</v>
      </c>
      <c r="S18" s="50">
        <f>IF(E18=0,#N/A,(SUM($B$18:E18)))</f>
        <v>59460</v>
      </c>
      <c r="T18" s="50">
        <f>IF(F18=0,#N/A,(SUM($B$18:F18)))</f>
        <v>68570</v>
      </c>
      <c r="U18" s="50">
        <f>IF(G18=0,#N/A,(SUM($B$18:G18)))</f>
        <v>77500</v>
      </c>
      <c r="V18" s="50">
        <f>IF(H18=0,#N/A,(SUM($B$18:H18)))</f>
        <v>92740</v>
      </c>
      <c r="W18" s="50">
        <f>IF(I18=0,#N/A,(SUM($B$18:I18)))</f>
        <v>102660</v>
      </c>
      <c r="X18" s="50">
        <f>IF(J18=0,#N/A,(SUM($B$18:J18)))</f>
        <v>116720</v>
      </c>
      <c r="Y18" s="50">
        <f>IF(K18=0,#N/A,(SUM($B$18:K18)))</f>
        <v>135620</v>
      </c>
      <c r="Z18" s="50" t="e">
        <f>IF(L18=0,#N/A,(SUM($B$18:L18)))</f>
        <v>#N/A</v>
      </c>
      <c r="AA18" s="50" t="e">
        <f>IF(M18=0,#N/A,(SUM($B$18:M18)))</f>
        <v>#N/A</v>
      </c>
    </row>
    <row r="19" spans="1:27" x14ac:dyDescent="0.25">
      <c r="B19" s="43"/>
      <c r="C19" s="43"/>
      <c r="D19" s="43"/>
      <c r="E19" s="43"/>
      <c r="F19" s="43"/>
      <c r="G19" s="43"/>
      <c r="H19" s="43"/>
      <c r="I19" s="43"/>
      <c r="J19" s="82"/>
      <c r="K19" s="86"/>
      <c r="L19" s="43"/>
    </row>
    <row r="20" spans="1:27" x14ac:dyDescent="0.25">
      <c r="B20" s="56"/>
      <c r="C20" s="56"/>
      <c r="D20" s="57"/>
      <c r="E20" s="60"/>
      <c r="L20" s="57"/>
      <c r="M20" s="60"/>
    </row>
    <row r="21" spans="1:27" x14ac:dyDescent="0.25">
      <c r="A21" s="89" t="s">
        <v>75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60"/>
    </row>
    <row r="22" spans="1:27" x14ac:dyDescent="0.25">
      <c r="A22" s="89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27" x14ac:dyDescent="0.25">
      <c r="A23" s="89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27" x14ac:dyDescent="0.25">
      <c r="A24" s="8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0"/>
    </row>
    <row r="25" spans="1:27" x14ac:dyDescent="0.25">
      <c r="A25" s="89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27" ht="15.75" thickBot="1" x14ac:dyDescent="0.3">
      <c r="B26" s="56"/>
      <c r="C26" s="56"/>
      <c r="O26" s="56"/>
    </row>
    <row r="27" spans="1:27" ht="15.75" thickBot="1" x14ac:dyDescent="0.3">
      <c r="B27" s="59"/>
      <c r="C27" s="59"/>
      <c r="D27" s="59"/>
      <c r="E27" s="43"/>
      <c r="F27" s="43"/>
      <c r="G27" s="43"/>
      <c r="H27" s="43"/>
      <c r="I27" s="43"/>
      <c r="J27" s="43"/>
      <c r="K27" s="87"/>
      <c r="L27" s="43"/>
      <c r="M27" s="43"/>
    </row>
    <row r="28" spans="1:27" ht="15.75" x14ac:dyDescent="0.25">
      <c r="B28" s="58"/>
      <c r="C28" s="58"/>
      <c r="D28" s="58"/>
      <c r="M28" s="56"/>
      <c r="O28" s="56"/>
    </row>
    <row r="29" spans="1:27" ht="15.75" x14ac:dyDescent="0.25">
      <c r="B29" s="58"/>
      <c r="C29" s="56"/>
      <c r="M29" s="57"/>
    </row>
  </sheetData>
  <protectedRanges>
    <protectedRange sqref="G4:M9" name="Range1"/>
    <protectedRange sqref="G11:M15" name="Range2"/>
    <protectedRange sqref="B4:F9" name="Range1_1"/>
    <protectedRange sqref="B11:E15" name="Range1_2"/>
    <protectedRange sqref="F11:F15" name="Range2_1"/>
  </protectedRanges>
  <mergeCells count="16">
    <mergeCell ref="B21:N25"/>
    <mergeCell ref="A21:A25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dataValidations count="1">
    <dataValidation type="list" allowBlank="1" showInputMessage="1" showErrorMessage="1" sqref="B3:N3">
      <formula1>$O$4:$O$6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C144"/>
  <sheetViews>
    <sheetView showZeros="0" topLeftCell="A7" zoomScale="115" zoomScaleNormal="115" workbookViewId="0">
      <selection activeCell="B20" sqref="B20"/>
    </sheetView>
  </sheetViews>
  <sheetFormatPr defaultColWidth="8.5703125" defaultRowHeight="15" x14ac:dyDescent="0.25"/>
  <cols>
    <col min="1" max="1" width="23.42578125" style="3" bestFit="1" customWidth="1"/>
    <col min="2" max="2" width="30.28515625" style="3" bestFit="1" customWidth="1"/>
    <col min="3" max="3" width="8.7109375" style="2" bestFit="1" customWidth="1"/>
    <col min="4" max="4" width="8.5703125" style="3"/>
    <col min="5" max="5" width="13.42578125" style="3" customWidth="1"/>
    <col min="6" max="20" width="8.5703125" style="3"/>
    <col min="21" max="22" width="8.5703125" style="64"/>
    <col min="23" max="27" width="8.5703125" style="2"/>
    <col min="28" max="28" width="8.7109375" style="5" bestFit="1" customWidth="1"/>
    <col min="29" max="29" width="53.42578125" style="5" bestFit="1" customWidth="1"/>
    <col min="30" max="30" width="17.5703125" style="5" customWidth="1"/>
    <col min="31" max="40" width="9" style="5" bestFit="1" customWidth="1"/>
    <col min="41" max="41" width="9.85546875" style="5" bestFit="1" customWidth="1"/>
    <col min="42" max="42" width="9" style="5" bestFit="1" customWidth="1"/>
    <col min="43" max="43" width="39.28515625" style="5" bestFit="1" customWidth="1"/>
    <col min="44" max="46" width="8.7109375" style="5" bestFit="1" customWidth="1"/>
    <col min="47" max="47" width="8.85546875" style="5" bestFit="1" customWidth="1"/>
    <col min="48" max="55" width="8.7109375" style="5" bestFit="1" customWidth="1"/>
    <col min="56" max="16384" width="8.5703125" style="3"/>
  </cols>
  <sheetData>
    <row r="1" spans="1:55" ht="14.45" customHeight="1" thickBot="1" x14ac:dyDescent="0.3">
      <c r="A1" s="94" t="s">
        <v>51</v>
      </c>
      <c r="B1" s="94"/>
      <c r="D1" s="95" t="s">
        <v>43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6"/>
      <c r="U1" s="66"/>
      <c r="V1" s="66"/>
      <c r="W1" s="72"/>
      <c r="X1" s="72"/>
      <c r="Y1" s="72"/>
      <c r="Z1" s="72"/>
      <c r="AE1" s="5" t="s">
        <v>0</v>
      </c>
      <c r="AF1" s="5" t="s">
        <v>1</v>
      </c>
      <c r="AG1" s="5" t="s">
        <v>2</v>
      </c>
      <c r="AH1" s="5" t="s">
        <v>7</v>
      </c>
      <c r="AI1" s="5" t="s">
        <v>8</v>
      </c>
      <c r="AJ1" s="5" t="s">
        <v>9</v>
      </c>
      <c r="AK1" s="5" t="s">
        <v>10</v>
      </c>
      <c r="AL1" s="5" t="s">
        <v>11</v>
      </c>
      <c r="AM1" s="5" t="s">
        <v>12</v>
      </c>
      <c r="AN1" s="5" t="s">
        <v>13</v>
      </c>
      <c r="AO1" s="5" t="s">
        <v>14</v>
      </c>
      <c r="AP1" s="5" t="s">
        <v>15</v>
      </c>
    </row>
    <row r="2" spans="1:55" ht="14.45" customHeight="1" x14ac:dyDescent="0.25">
      <c r="A2" s="16" t="s">
        <v>29</v>
      </c>
      <c r="B2" s="17" t="s">
        <v>19</v>
      </c>
      <c r="C2" s="2" t="str">
        <f>A2&amp;" "&amp;B2</f>
        <v>Figure 1: Total Revenues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6"/>
      <c r="U2" s="66"/>
      <c r="V2" s="66"/>
      <c r="W2" s="72"/>
      <c r="X2" s="72"/>
      <c r="Y2" s="72"/>
      <c r="Z2" s="72"/>
      <c r="AC2" s="5" t="str">
        <f>A2</f>
        <v>Figure 1:</v>
      </c>
      <c r="AD2" s="73" t="str">
        <f>FY1399_YTD_Actual!$A$1</f>
        <v>Actual</v>
      </c>
      <c r="AE2" s="5">
        <f>IF(INDEX(FY1399_YTD_Actual!B$3:B$16,MATCH($B$2,FY1399_YTD_Actual!$A$3:$A$16,0))=0,#N/A,INDEX(FY1399_YTD_Actual!B$3:B$16,MATCH($B$2,FY1399_YTD_Actual!$A$3:$A$16,0)))</f>
        <v>11900.453330929999</v>
      </c>
      <c r="AF2" s="5">
        <f>IF(INDEX(FY1399_YTD_Actual!C$3:C$16,MATCH($B$2,FY1399_YTD_Actual!$A$3:$A$16,0))=0,#N/A,INDEX(FY1399_YTD_Actual!C$3:C$16,MATCH($B$2,FY1399_YTD_Actual!$A$3:$A$16,0)))</f>
        <v>12462.19516782</v>
      </c>
      <c r="AG2" s="5">
        <f>IF(INDEX(FY1399_YTD_Actual!D$3:D$16,MATCH($B$2,FY1399_YTD_Actual!$A$3:$A$16,0))=0,#N/A,INDEX(FY1399_YTD_Actual!D$3:D$16,MATCH($B$2,FY1399_YTD_Actual!$A$3:$A$16,0)))</f>
        <v>13093.197366109998</v>
      </c>
      <c r="AH2" s="5">
        <f>IF(INDEX(FY1399_YTD_Actual!E$3:E$16,MATCH($B$2,FY1399_YTD_Actual!$A$3:$A$16,0))=0,#N/A,INDEX(FY1399_YTD_Actual!E$3:E$16,MATCH($B$2,FY1399_YTD_Actual!$A$3:$A$16,0)))</f>
        <v>21464.232735639998</v>
      </c>
      <c r="AI2" s="5">
        <f>IF(INDEX(FY1399_YTD_Actual!F$3:F$16,MATCH($B$2,FY1399_YTD_Actual!$A$3:$A$16,0))=0,#N/A,INDEX(FY1399_YTD_Actual!F$3:F$16,MATCH($B$2,FY1399_YTD_Actual!$A$3:$A$16,0)))</f>
        <v>9005.0932801599993</v>
      </c>
      <c r="AJ2" s="5">
        <f>IF(INDEX(FY1399_YTD_Actual!G$3:G$16,MATCH($B$2,FY1399_YTD_Actual!$A$3:$A$16,0))=0,#N/A,INDEX(FY1399_YTD_Actual!G$3:G$16,MATCH($B$2,FY1399_YTD_Actual!$A$3:$A$16,0)))</f>
        <v>8699.3523175100017</v>
      </c>
      <c r="AK2" s="5">
        <f>IF(INDEX(FY1399_YTD_Actual!H$3:H$16,MATCH($B$2,FY1399_YTD_Actual!$A$3:$A$16,0))=0,#N/A,INDEX(FY1399_YTD_Actual!H$3:H$16,MATCH($B$2,FY1399_YTD_Actual!$A$3:$A$16,0)))</f>
        <v>14726.8083628</v>
      </c>
      <c r="AL2" s="5">
        <f>IF(INDEX(FY1399_YTD_Actual!I$3:I$16,MATCH($B$2,FY1399_YTD_Actual!$A$3:$A$16,0))=0,#N/A,INDEX(FY1399_YTD_Actual!I$3:I$16,MATCH($B$2,FY1399_YTD_Actual!$A$3:$A$16,0)))</f>
        <v>9924.4118949499971</v>
      </c>
      <c r="AM2" s="5">
        <f>IF(INDEX(FY1399_YTD_Actual!J$3:J$16,MATCH($B$2,FY1399_YTD_Actual!$A$3:$A$16,0))=0,#N/A,INDEX(FY1399_YTD_Actual!J$3:J$16,MATCH($B$2,FY1399_YTD_Actual!$A$3:$A$16,0)))</f>
        <v>13886.070038669999</v>
      </c>
      <c r="AN2" s="5">
        <f>IF(INDEX(FY1399_YTD_Actual!K$3:K$16,MATCH($B$2,FY1399_YTD_Actual!$A$3:$A$16,0))=0,#N/A,INDEX(FY1399_YTD_Actual!K$3:K$16,MATCH($B$2,FY1399_YTD_Actual!$A$3:$A$16,0)))</f>
        <v>14298.75739744</v>
      </c>
      <c r="AO2" s="5" t="e">
        <f>IF(INDEX(FY1399_YTD_Actual!L$3:L$16,MATCH($B$2,FY1399_YTD_Actual!$A$3:$A$16,0))=0,#N/A,INDEX(FY1399_YTD_Actual!L$3:L$16,MATCH($B$2,FY1399_YTD_Actual!$A$3:$A$16,0)))</f>
        <v>#N/A</v>
      </c>
      <c r="AP2" s="5" t="e">
        <f>IF(INDEX(FY1399_YTD_Actual!M$3:M$16,MATCH($B$2,FY1399_YTD_Actual!$A$3:$A$16,0))=0,#N/A,INDEX(FY1399_YTD_Actual!M$3:M$16,MATCH($B$2,FY1399_YTD_Actual!$A$3:$A$16,0)))</f>
        <v>#N/A</v>
      </c>
    </row>
    <row r="3" spans="1:55" ht="14.45" customHeight="1" x14ac:dyDescent="0.25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6"/>
      <c r="U3" s="66"/>
      <c r="V3" s="66"/>
      <c r="W3" s="72"/>
      <c r="X3" s="72"/>
      <c r="Y3" s="72"/>
      <c r="Z3" s="72"/>
      <c r="AC3" s="5" t="str">
        <f>AD3&amp;$B$2</f>
        <v>FY1399 TargetsTotal Revenues</v>
      </c>
      <c r="AD3" s="5" t="str">
        <f>'Targets &amp; historical'!$C$94</f>
        <v>FY1399 Targets</v>
      </c>
      <c r="AE3" s="5">
        <f>INDEX('Targets &amp; historical'!C$3:C$41,MATCH(Charts!$AC3,'Targets &amp; historical'!$A$3:$A$41,0))</f>
        <v>15319.333992453336</v>
      </c>
      <c r="AF3" s="5">
        <f>INDEX('Targets &amp; historical'!D$3:D$41,MATCH(Charts!$AC3,'Targets &amp; historical'!$A$3:$A$41,0))</f>
        <v>15319.333992453336</v>
      </c>
      <c r="AG3" s="5">
        <f>INDEX('Targets &amp; historical'!E$3:E$41,MATCH(Charts!$AC3,'Targets &amp; historical'!$A$3:$A$41,0))</f>
        <v>15319.333992453336</v>
      </c>
      <c r="AH3" s="5">
        <f>INDEX('Targets &amp; historical'!F$3:F$41,MATCH(Charts!$AC3,'Targets &amp; historical'!$A$3:$A$41,0))</f>
        <v>16015.667355746667</v>
      </c>
      <c r="AI3" s="5">
        <f>INDEX('Targets &amp; historical'!G$3:G$41,MATCH(Charts!$AC3,'Targets &amp; historical'!$A$3:$A$41,0))</f>
        <v>16015.667355746667</v>
      </c>
      <c r="AJ3" s="5">
        <f>INDEX('Targets &amp; historical'!H$3:H$41,MATCH(Charts!$AC3,'Targets &amp; historical'!$A$3:$A$41,0))</f>
        <v>16015.667355746667</v>
      </c>
      <c r="AK3" s="5">
        <f>INDEX('Targets &amp; historical'!I$3:I$41,MATCH(Charts!$AC3,'Targets &amp; historical'!$A$3:$A$41,0))</f>
        <v>17408.334082333335</v>
      </c>
      <c r="AL3" s="5">
        <f>INDEX('Targets &amp; historical'!J$3:J$41,MATCH(Charts!$AC3,'Targets &amp; historical'!$A$3:$A$41,0))</f>
        <v>17408.334082333335</v>
      </c>
      <c r="AM3" s="5">
        <f>INDEX('Targets &amp; historical'!K$3:K$41,MATCH(Charts!$AC3,'Targets &amp; historical'!$A$3:$A$41,0))</f>
        <v>17408.334082333335</v>
      </c>
      <c r="AN3" s="5">
        <f>INDEX('Targets &amp; historical'!L$3:L$41,MATCH(Charts!$AC3,'Targets &amp; historical'!$A$3:$A$41,0))</f>
        <v>20890.000898800005</v>
      </c>
      <c r="AO3" s="5">
        <f>INDEX('Targets &amp; historical'!M$3:M$41,MATCH(Charts!$AC3,'Targets &amp; historical'!$A$3:$A$41,0))</f>
        <v>20890.000898800005</v>
      </c>
      <c r="AP3" s="5">
        <f>INDEX('Targets &amp; historical'!N$3:N$41,MATCH(Charts!$AC3,'Targets &amp; historical'!$A$3:$A$41,0))</f>
        <v>20890.000898800005</v>
      </c>
    </row>
    <row r="4" spans="1:55" ht="14.45" customHeight="1" x14ac:dyDescent="0.25">
      <c r="A4" s="18" t="s">
        <v>31</v>
      </c>
      <c r="B4" s="19" t="s">
        <v>21</v>
      </c>
      <c r="C4" s="2" t="str">
        <f t="shared" si="0"/>
        <v>Figure 3: Customs Revenues</v>
      </c>
      <c r="D4" s="96" t="s">
        <v>44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6"/>
      <c r="U4" s="66"/>
      <c r="V4" s="66"/>
      <c r="W4" s="72"/>
      <c r="X4" s="72"/>
      <c r="Y4" s="72"/>
      <c r="Z4" s="72"/>
      <c r="AB4" s="5" t="s">
        <v>76</v>
      </c>
      <c r="AC4" s="5" t="str">
        <f>AD4&amp;$B$2</f>
        <v>FY1398Total Revenues</v>
      </c>
      <c r="AD4" s="5" t="str">
        <f>'Targets &amp; historical'!$C$95</f>
        <v>FY1398</v>
      </c>
      <c r="AE4" s="5">
        <f>INDEX('Targets &amp; historical'!C$3:C$41,MATCH(Charts!$AC4,'Targets &amp; historical'!$A$3:$A$41,0))</f>
        <v>14436.95750846</v>
      </c>
      <c r="AF4" s="5">
        <f>INDEX('Targets &amp; historical'!D$3:D$41,MATCH(Charts!$AC4,'Targets &amp; historical'!$A$3:$A$41,0))</f>
        <v>13504.980021540001</v>
      </c>
      <c r="AG4" s="5">
        <f>INDEX('Targets &amp; historical'!E$3:E$41,MATCH(Charts!$AC4,'Targets &amp; historical'!$A$3:$A$41,0))</f>
        <v>14225.514799649998</v>
      </c>
      <c r="AH4" s="5">
        <f>INDEX('Targets &amp; historical'!F$3:F$41,MATCH(Charts!$AC4,'Targets &amp; historical'!$A$3:$A$41,0))</f>
        <v>15525.062701700001</v>
      </c>
      <c r="AI4" s="5">
        <f>INDEX('Targets &amp; historical'!G$3:G$41,MATCH(Charts!$AC4,'Targets &amp; historical'!$A$3:$A$41,0))</f>
        <v>22166.708302139999</v>
      </c>
      <c r="AJ4" s="5">
        <f>INDEX('Targets &amp; historical'!H$3:H$41,MATCH(Charts!$AC4,'Targets &amp; historical'!$A$3:$A$41,0))</f>
        <v>13319.779221150002</v>
      </c>
      <c r="AK4" s="5">
        <f>INDEX('Targets &amp; historical'!I$3:I$41,MATCH(Charts!$AC4,'Targets &amp; historical'!$A$3:$A$41,0))</f>
        <v>15854.543946649999</v>
      </c>
      <c r="AL4" s="5">
        <f>INDEX('Targets &amp; historical'!J$3:J$41,MATCH(Charts!$AC4,'Targets &amp; historical'!$A$3:$A$41,0))</f>
        <v>11317.191828309999</v>
      </c>
      <c r="AM4" s="5">
        <f>INDEX('Targets &amp; historical'!K$3:K$41,MATCH(Charts!$AC4,'Targets &amp; historical'!$A$3:$A$41,0))</f>
        <v>15137.349039960001</v>
      </c>
      <c r="AN4" s="5">
        <f>INDEX('Targets &amp; historical'!L$3:L$41,MATCH(Charts!$AC4,'Targets &amp; historical'!$A$3:$A$41,0))</f>
        <v>19806.26173762</v>
      </c>
      <c r="AO4" s="5">
        <f>INDEX('Targets &amp; historical'!M$3:M$41,MATCH(Charts!$AC4,'Targets &amp; historical'!$A$3:$A$41,0))</f>
        <v>15073.943551040002</v>
      </c>
      <c r="AP4" s="5">
        <f>INDEX('Targets &amp; historical'!N$3:N$41,MATCH(Charts!$AC4,'Targets &amp; historical'!$A$3:$A$41,0))</f>
        <v>36991.064435239998</v>
      </c>
    </row>
    <row r="5" spans="1:55" ht="14.45" customHeight="1" thickBot="1" x14ac:dyDescent="0.3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>
        <f>B12</f>
        <v>43974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97" t="s">
        <v>61</v>
      </c>
      <c r="S5" s="97"/>
      <c r="T5" s="7"/>
      <c r="U5" s="67"/>
      <c r="V5" s="67"/>
      <c r="W5" s="74"/>
      <c r="X5" s="74"/>
      <c r="Y5" s="74"/>
      <c r="Z5" s="74"/>
      <c r="AA5" s="75"/>
      <c r="AD5" s="73" t="s">
        <v>28</v>
      </c>
    </row>
    <row r="6" spans="1:55" ht="14.45" customHeight="1" x14ac:dyDescent="0.25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67"/>
      <c r="V6" s="67"/>
      <c r="W6" s="74"/>
      <c r="X6" s="74"/>
      <c r="Y6" s="74"/>
      <c r="Z6" s="74"/>
      <c r="AA6" s="75"/>
      <c r="AD6" s="5" t="str">
        <f t="shared" ref="AD6:AE8" si="1">AD2</f>
        <v>Actual</v>
      </c>
      <c r="AE6" s="5">
        <f t="shared" si="1"/>
        <v>11900.453330929999</v>
      </c>
      <c r="AF6" s="5">
        <f>SUM($AE2:AF2)</f>
        <v>24362.648498750001</v>
      </c>
      <c r="AG6" s="5">
        <f>SUM($AE2:AG2)</f>
        <v>37455.845864859999</v>
      </c>
      <c r="AH6" s="5">
        <f>SUM($AE2:AH2)</f>
        <v>58920.078600499997</v>
      </c>
      <c r="AI6" s="5">
        <f>SUM($AE2:AI2)</f>
        <v>67925.171880659997</v>
      </c>
      <c r="AJ6" s="5">
        <f>SUM($AE2:AJ2)</f>
        <v>76624.524198169995</v>
      </c>
      <c r="AK6" s="5">
        <f>SUM($AE2:AK2)</f>
        <v>91351.332560969997</v>
      </c>
      <c r="AL6" s="5">
        <f>SUM($AE2:AL2)</f>
        <v>101275.74445591999</v>
      </c>
      <c r="AM6" s="5">
        <f>SUM($AE2:AM2)</f>
        <v>115161.81449459</v>
      </c>
      <c r="AN6" s="5">
        <f>SUM($AE2:AN2)</f>
        <v>129460.57189203</v>
      </c>
      <c r="AO6" s="5" t="e">
        <f>SUM($AE2:AO2)</f>
        <v>#N/A</v>
      </c>
      <c r="AP6" s="5" t="e">
        <f>SUM($AE2:AP2)</f>
        <v>#N/A</v>
      </c>
      <c r="AQ6" s="5" t="s">
        <v>49</v>
      </c>
      <c r="AR6" s="5">
        <f t="shared" ref="AR6:BC6" si="2">IF((1-AE6/AE7)&gt;$B$11,AE6,#N/A)</f>
        <v>11900.453330929999</v>
      </c>
      <c r="AS6" s="5">
        <f t="shared" si="2"/>
        <v>24362.648498750001</v>
      </c>
      <c r="AT6" s="5">
        <f t="shared" si="2"/>
        <v>37455.845864859999</v>
      </c>
      <c r="AU6" s="5" t="e">
        <f t="shared" si="2"/>
        <v>#N/A</v>
      </c>
      <c r="AV6" s="5">
        <f t="shared" si="2"/>
        <v>67925.171880659997</v>
      </c>
      <c r="AW6" s="5">
        <f t="shared" si="2"/>
        <v>76624.524198169995</v>
      </c>
      <c r="AX6" s="5">
        <f t="shared" si="2"/>
        <v>91351.332560969997</v>
      </c>
      <c r="AY6" s="5">
        <f t="shared" si="2"/>
        <v>101275.74445591999</v>
      </c>
      <c r="AZ6" s="5">
        <f t="shared" si="2"/>
        <v>115161.81449459</v>
      </c>
      <c r="BA6" s="5">
        <f t="shared" si="2"/>
        <v>129460.57189203</v>
      </c>
      <c r="BB6" s="5" t="e">
        <f t="shared" si="2"/>
        <v>#N/A</v>
      </c>
      <c r="BC6" s="5" t="e">
        <f t="shared" si="2"/>
        <v>#N/A</v>
      </c>
    </row>
    <row r="7" spans="1:55" x14ac:dyDescent="0.25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D7" s="5" t="str">
        <f t="shared" si="1"/>
        <v>FY1399 Targets</v>
      </c>
      <c r="AE7" s="5">
        <f t="shared" si="1"/>
        <v>15319.333992453336</v>
      </c>
      <c r="AF7" s="5">
        <f>SUM($AE3:AF3)</f>
        <v>30638.667984906671</v>
      </c>
      <c r="AG7" s="5">
        <f>SUM($AE3:AG3)</f>
        <v>45958.001977360007</v>
      </c>
      <c r="AH7" s="5">
        <f>SUM($AE3:AH3)</f>
        <v>61973.669333106678</v>
      </c>
      <c r="AI7" s="5">
        <f>SUM($AE3:AI3)</f>
        <v>77989.336688853349</v>
      </c>
      <c r="AJ7" s="5">
        <f>SUM($AE3:AJ3)</f>
        <v>94005.00404460002</v>
      </c>
      <c r="AK7" s="5">
        <f>SUM($AE3:AK3)</f>
        <v>111413.33812693335</v>
      </c>
      <c r="AL7" s="5">
        <f>SUM($AE3:AL3)</f>
        <v>128821.67220926669</v>
      </c>
      <c r="AM7" s="5">
        <f>SUM($AE3:AM3)</f>
        <v>146230.00629160003</v>
      </c>
      <c r="AN7" s="5">
        <f>SUM($AE3:AN3)</f>
        <v>167120.00719040004</v>
      </c>
      <c r="AO7" s="5">
        <f>SUM($AE3:AO3)</f>
        <v>188010.00808920004</v>
      </c>
      <c r="AP7" s="5">
        <f>SUM($AE3:AP3)</f>
        <v>208900.00898800005</v>
      </c>
      <c r="AQ7" s="5" t="s">
        <v>67</v>
      </c>
      <c r="AR7" s="5">
        <f>INDEX('Targets &amp; historical'!Q$49:Q$88,MATCH(Charts!$AQ8,'Targets &amp; historical'!$A$49:$A$88,0))</f>
        <v>13348.76693858</v>
      </c>
      <c r="AS7" s="5">
        <f>INDEX('Targets &amp; historical'!R$49:R$88,MATCH(Charts!$AQ8,'Targets &amp; historical'!$A$49:$A$88,0))</f>
        <v>24348.010168879999</v>
      </c>
      <c r="AT7" s="5">
        <f>INDEX('Targets &amp; historical'!S$49:S$88,MATCH(Charts!$AQ8,'Targets &amp; historical'!$A$49:$A$88,0))</f>
        <v>37998.603911130005</v>
      </c>
      <c r="AU7" s="5">
        <f>INDEX('Targets &amp; historical'!T$49:T$88,MATCH(Charts!$AQ8,'Targets &amp; historical'!$A$49:$A$88,0))</f>
        <v>52685.273273490006</v>
      </c>
      <c r="AV7" s="5">
        <f>INDEX('Targets &amp; historical'!U$49:U$88,MATCH(Charts!$AQ8,'Targets &amp; historical'!$A$49:$A$88,0))</f>
        <v>65492.44001214001</v>
      </c>
      <c r="AW7" s="5">
        <f>INDEX('Targets &amp; historical'!V$49:V$88,MATCH(Charts!$AQ8,'Targets &amp; historical'!$A$49:$A$88,0))</f>
        <v>80274.610771290012</v>
      </c>
      <c r="AX7" s="5">
        <f>INDEX('Targets &amp; historical'!W$49:W$88,MATCH(Charts!$AQ8,'Targets &amp; historical'!$A$49:$A$88,0))</f>
        <v>95942.995816700015</v>
      </c>
      <c r="AY7" s="5">
        <f>INDEX('Targets &amp; historical'!X$49:X$88,MATCH(Charts!$AQ8,'Targets &amp; historical'!$A$49:$A$88,0))</f>
        <v>108982.17753231002</v>
      </c>
      <c r="AZ7" s="5">
        <f>INDEX('Targets &amp; historical'!Y$49:Y$88,MATCH(Charts!$AQ8,'Targets &amp; historical'!$A$49:$A$88,0))</f>
        <v>126400.31833971001</v>
      </c>
      <c r="BA7" s="5">
        <f>INDEX('Targets &amp; historical'!Z$49:Z$88,MATCH(Charts!$AQ8,'Targets &amp; historical'!$A$49:$A$88,0))</f>
        <v>143027.49884804001</v>
      </c>
      <c r="BB7" s="5">
        <f>INDEX('Targets &amp; historical'!AA$49:AA$88,MATCH(Charts!$AQ8,'Targets &amp; historical'!$A$49:$A$88,0))</f>
        <v>166502.07823727001</v>
      </c>
      <c r="BC7" s="5">
        <f>INDEX('Targets &amp; historical'!AB$49:AB$88,MATCH(Charts!$AQ8,'Targets &amp; historical'!$A$49:$A$88,0))</f>
        <v>189561.77369972999</v>
      </c>
    </row>
    <row r="8" spans="1:55" x14ac:dyDescent="0.25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D8" s="5" t="str">
        <f t="shared" si="1"/>
        <v>FY1398</v>
      </c>
      <c r="AE8" s="5">
        <f t="shared" si="1"/>
        <v>14436.95750846</v>
      </c>
      <c r="AF8" s="5">
        <f>SUM($AE4:AF4)</f>
        <v>27941.937530000003</v>
      </c>
      <c r="AG8" s="5">
        <f>SUM($AE4:AG4)</f>
        <v>42167.452329649997</v>
      </c>
      <c r="AH8" s="5">
        <f>SUM($AE4:AH4)</f>
        <v>57692.515031349998</v>
      </c>
      <c r="AI8" s="5">
        <f>SUM($AE4:AI4)</f>
        <v>79859.223333489994</v>
      </c>
      <c r="AJ8" s="5">
        <f>SUM($AE4:AJ4)</f>
        <v>93179.002554639999</v>
      </c>
      <c r="AK8" s="5">
        <f>SUM($AE4:AK4)</f>
        <v>109033.54650128999</v>
      </c>
      <c r="AL8" s="5">
        <f>SUM($AE4:AL4)</f>
        <v>120350.73832959999</v>
      </c>
      <c r="AM8" s="5">
        <f>SUM($AE4:AM4)</f>
        <v>135488.08736956</v>
      </c>
      <c r="AN8" s="5">
        <f>SUM($AE4:AN4)</f>
        <v>155294.34910717999</v>
      </c>
      <c r="AO8" s="5">
        <f>SUM($AE4:AO4)</f>
        <v>170368.29265821999</v>
      </c>
      <c r="AP8" s="5">
        <f>SUM($AE4:AP4)</f>
        <v>207359.35709345998</v>
      </c>
      <c r="AQ8" s="5" t="str">
        <f>$B$10&amp;$B$2</f>
        <v>FY1397Total Revenues</v>
      </c>
    </row>
    <row r="9" spans="1:55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C9" s="5" t="e">
        <f>#REF!</f>
        <v>#REF!</v>
      </c>
      <c r="AD9" s="73" t="str">
        <f>FY1399_YTD_Actual!$A$1</f>
        <v>Actual</v>
      </c>
      <c r="AE9" s="5" t="e">
        <f>IF(INDEX(FY1399_YTD_Actual!B$3:B$16,MATCH($B$3,FY1399_YTD_Actual!$A$3:$A$16,0))=0,#N/A,INDEX(FY1399_YTD_Actual!B$3:B$16,MATCH($B$3,FY1399_YTD_Actual!$A$3:$A$16,0)))</f>
        <v>#N/A</v>
      </c>
      <c r="AF9" s="5">
        <f>IF(INDEX(FY1399_YTD_Actual!C$3:C$16,MATCH($B$2,FY1399_YTD_Actual!$A$3:$A$16,0))=0,#N/A,INDEX(FY1399_YTD_Actual!C$3:C$16,MATCH($B$2,FY1399_YTD_Actual!$A$3:$A$16,0)))</f>
        <v>12462.19516782</v>
      </c>
      <c r="AG9" s="5">
        <f>IF(INDEX(FY1399_YTD_Actual!D$3:D$16,MATCH($B$2,FY1399_YTD_Actual!$A$3:$A$16,0))=0,#N/A,INDEX(FY1399_YTD_Actual!D$3:D$16,MATCH($B$2,FY1399_YTD_Actual!$A$3:$A$16,0)))</f>
        <v>13093.197366109998</v>
      </c>
      <c r="AH9" s="5">
        <f>IF(INDEX(FY1399_YTD_Actual!E$3:E$16,MATCH($B$2,FY1399_YTD_Actual!$A$3:$A$16,0))=0,#N/A,INDEX(FY1399_YTD_Actual!E$3:E$16,MATCH($B$2,FY1399_YTD_Actual!$A$3:$A$16,0)))</f>
        <v>21464.232735639998</v>
      </c>
      <c r="AI9" s="5">
        <f>IF(INDEX(FY1399_YTD_Actual!F$3:F$16,MATCH($B$2,FY1399_YTD_Actual!$A$3:$A$16,0))=0,#N/A,INDEX(FY1399_YTD_Actual!F$3:F$16,MATCH($B$2,FY1399_YTD_Actual!$A$3:$A$16,0)))</f>
        <v>9005.0932801599993</v>
      </c>
      <c r="AJ9" s="5">
        <f>IF(INDEX(FY1399_YTD_Actual!G$3:G$16,MATCH($B$2,FY1399_YTD_Actual!$A$3:$A$16,0))=0,#N/A,INDEX(FY1399_YTD_Actual!G$3:G$16,MATCH($B$2,FY1399_YTD_Actual!$A$3:$A$16,0)))</f>
        <v>8699.3523175100017</v>
      </c>
      <c r="AK9" s="5">
        <f>IF(INDEX(FY1399_YTD_Actual!H$3:H$16,MATCH($B$2,FY1399_YTD_Actual!$A$3:$A$16,0))=0,#N/A,INDEX(FY1399_YTD_Actual!H$3:H$16,MATCH($B$2,FY1399_YTD_Actual!$A$3:$A$16,0)))</f>
        <v>14726.8083628</v>
      </c>
      <c r="AL9" s="5">
        <f>IF(INDEX(FY1399_YTD_Actual!I$3:I$16,MATCH($B$2,FY1399_YTD_Actual!$A$3:$A$16,0))=0,#N/A,INDEX(FY1399_YTD_Actual!I$3:I$16,MATCH($B$2,FY1399_YTD_Actual!$A$3:$A$16,0)))</f>
        <v>9924.4118949499971</v>
      </c>
      <c r="AM9" s="5">
        <f>IF(INDEX(FY1399_YTD_Actual!J$3:J$16,MATCH($B$2,FY1399_YTD_Actual!$A$3:$A$16,0))=0,#N/A,INDEX(FY1399_YTD_Actual!J$3:J$16,MATCH($B$2,FY1399_YTD_Actual!$A$3:$A$16,0)))</f>
        <v>13886.070038669999</v>
      </c>
      <c r="AN9" s="5">
        <f>IF(INDEX(FY1399_YTD_Actual!K$3:K$16,MATCH($B$2,FY1399_YTD_Actual!$A$3:$A$16,0))=0,#N/A,INDEX(FY1399_YTD_Actual!K$3:K$16,MATCH($B$2,FY1399_YTD_Actual!$A$3:$A$16,0)))</f>
        <v>14298.75739744</v>
      </c>
      <c r="AO9" s="5" t="e">
        <f>IF(INDEX(FY1399_YTD_Actual!L$3:L$16,MATCH($B$2,FY1399_YTD_Actual!$A$3:$A$16,0))=0,#N/A,INDEX(FY1399_YTD_Actual!L$3:L$16,MATCH($B$2,FY1399_YTD_Actual!$A$3:$A$16,0)))</f>
        <v>#N/A</v>
      </c>
      <c r="AP9" s="5" t="e">
        <f>IF(INDEX(FY1399_YTD_Actual!M$3:M$16,MATCH($B$2,FY1399_YTD_Actual!$A$3:$A$16,0))=0,#N/A,INDEX(FY1399_YTD_Actual!M$3:M$16,MATCH($B$2,FY1399_YTD_Actual!$A$3:$A$16,0)))</f>
        <v>#N/A</v>
      </c>
      <c r="AQ9" s="5" t="str">
        <f>IFERROR(IF(AR9="#N/A","","AFMIS"),"")</f>
        <v>AFMIS</v>
      </c>
      <c r="AR9" s="5">
        <f>INDEX(FY1399_YTD_Actual!P18,MATCH(Charts!$B$2,FY1399_YTD_Actual!$A$18,0))</f>
        <v>11720</v>
      </c>
      <c r="AS9" s="5">
        <f>INDEX(FY1399_YTD_Actual!Q18,MATCH(Charts!$B$2,FY1399_YTD_Actual!$A$18,0))</f>
        <v>24360</v>
      </c>
      <c r="AT9" s="5">
        <f>INDEX(FY1399_YTD_Actual!R18,MATCH(Charts!$B$2,FY1399_YTD_Actual!$A$18,0))</f>
        <v>37800</v>
      </c>
      <c r="AU9" s="5">
        <f>INDEX(FY1399_YTD_Actual!S18,MATCH(Charts!$B$2,FY1399_YTD_Actual!$A$18,0))</f>
        <v>59460</v>
      </c>
      <c r="AV9" s="5">
        <f>INDEX(FY1399_YTD_Actual!T18,MATCH(Charts!$B$2,FY1399_YTD_Actual!$A$18,0))</f>
        <v>68570</v>
      </c>
      <c r="AW9" s="5">
        <f>INDEX(FY1399_YTD_Actual!U18,MATCH(Charts!$B$2,FY1399_YTD_Actual!$A$18,0))</f>
        <v>77500</v>
      </c>
      <c r="AX9" s="5">
        <f>INDEX(FY1399_YTD_Actual!V18,MATCH(Charts!$B$2,FY1399_YTD_Actual!$A$18,0))</f>
        <v>92740</v>
      </c>
      <c r="AY9" s="5">
        <f>INDEX(FY1399_YTD_Actual!W18,MATCH(Charts!$B$2,FY1399_YTD_Actual!$A$18,0))</f>
        <v>102660</v>
      </c>
      <c r="AZ9" s="5">
        <f>INDEX(FY1399_YTD_Actual!X18,MATCH(Charts!$B$2,FY1399_YTD_Actual!$A$18,0))</f>
        <v>116720</v>
      </c>
      <c r="BA9" s="5">
        <f>INDEX(FY1399_YTD_Actual!Y18,MATCH(Charts!$B$2,FY1399_YTD_Actual!$A$18,0))</f>
        <v>135620</v>
      </c>
      <c r="BB9" s="5" t="e">
        <f>INDEX(FY1399_YTD_Actual!Z18,MATCH(Charts!$B$2,FY1399_YTD_Actual!$A$18,0))</f>
        <v>#N/A</v>
      </c>
      <c r="BC9" s="5" t="e">
        <f>INDEX(FY1399_YTD_Actual!AA18,MATCH(Charts!$B$2,FY1399_YTD_Actual!$A$18,0))</f>
        <v>#N/A</v>
      </c>
    </row>
    <row r="10" spans="1:55" x14ac:dyDescent="0.25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AC10" s="5" t="e">
        <f>AD10&amp;#REF!</f>
        <v>#REF!</v>
      </c>
      <c r="AD10" s="5" t="str">
        <f>'Targets &amp; historical'!$C$94</f>
        <v>FY1399 Targets</v>
      </c>
      <c r="AE10" s="5" t="e">
        <f>INDEX('Targets &amp; historical'!C$3:C$41,MATCH(Charts!$AC10,'Targets &amp; historical'!$A$3:$A$41,0))</f>
        <v>#REF!</v>
      </c>
      <c r="AF10" s="5" t="e">
        <f>INDEX('Targets &amp; historical'!D$3:D$41,MATCH(Charts!$AC10,'Targets &amp; historical'!$A$3:$A$41,0))</f>
        <v>#REF!</v>
      </c>
      <c r="AG10" s="5" t="e">
        <f>INDEX('Targets &amp; historical'!E$3:E$41,MATCH(Charts!$AC10,'Targets &amp; historical'!$A$3:$A$41,0))</f>
        <v>#REF!</v>
      </c>
      <c r="AH10" s="5" t="e">
        <f>INDEX('Targets &amp; historical'!F$3:F$41,MATCH(Charts!$AC10,'Targets &amp; historical'!$A$3:$A$41,0))</f>
        <v>#REF!</v>
      </c>
      <c r="AI10" s="5" t="e">
        <f>INDEX('Targets &amp; historical'!G$3:G$41,MATCH(Charts!$AC10,'Targets &amp; historical'!$A$3:$A$41,0))</f>
        <v>#REF!</v>
      </c>
      <c r="AJ10" s="5" t="e">
        <f>INDEX('Targets &amp; historical'!H$3:H$41,MATCH(Charts!$AC10,'Targets &amp; historical'!$A$3:$A$41,0))</f>
        <v>#REF!</v>
      </c>
      <c r="AK10" s="5" t="e">
        <f>INDEX('Targets &amp; historical'!I$3:I$41,MATCH(Charts!$AC10,'Targets &amp; historical'!$A$3:$A$41,0))</f>
        <v>#REF!</v>
      </c>
      <c r="AL10" s="5" t="e">
        <f>INDEX('Targets &amp; historical'!J$3:J$41,MATCH(Charts!$AC10,'Targets &amp; historical'!$A$3:$A$41,0))</f>
        <v>#REF!</v>
      </c>
      <c r="AM10" s="5" t="e">
        <f>INDEX('Targets &amp; historical'!K$3:K$41,MATCH(Charts!$AC10,'Targets &amp; historical'!$A$3:$A$41,0))</f>
        <v>#REF!</v>
      </c>
      <c r="AN10" s="5" t="e">
        <f>INDEX('Targets &amp; historical'!L$3:L$41,MATCH(Charts!$AC10,'Targets &amp; historical'!$A$3:$A$41,0))</f>
        <v>#REF!</v>
      </c>
      <c r="AO10" s="5" t="e">
        <f>INDEX('Targets &amp; historical'!M$3:M$41,MATCH(Charts!$AC10,'Targets &amp; historical'!$A$3:$A$41,0))</f>
        <v>#REF!</v>
      </c>
      <c r="AP10" s="5" t="e">
        <f>INDEX('Targets &amp; historical'!N$3:N$41,MATCH(Charts!$AC10,'Targets &amp; historical'!$A$3:$A$41,0))</f>
        <v>#REF!</v>
      </c>
    </row>
    <row r="11" spans="1:55" x14ac:dyDescent="0.25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C11" s="5" t="e">
        <f>AD11&amp;#REF!</f>
        <v>#REF!</v>
      </c>
      <c r="AD11" s="5" t="str">
        <f>'Targets &amp; historical'!$C$95</f>
        <v>FY1398</v>
      </c>
      <c r="AE11" s="5" t="e">
        <f>INDEX('Targets &amp; historical'!C$3:C$41,MATCH(Charts!$AC11,'Targets &amp; historical'!$A$3:$A$41,0))</f>
        <v>#REF!</v>
      </c>
      <c r="AF11" s="5" t="e">
        <f>INDEX('Targets &amp; historical'!D$3:D$41,MATCH(Charts!$AC11,'Targets &amp; historical'!$A$3:$A$41,0))</f>
        <v>#REF!</v>
      </c>
      <c r="AG11" s="5" t="e">
        <f>INDEX('Targets &amp; historical'!E$3:E$41,MATCH(Charts!$AC11,'Targets &amp; historical'!$A$3:$A$41,0))</f>
        <v>#REF!</v>
      </c>
      <c r="AH11" s="5" t="e">
        <f>INDEX('Targets &amp; historical'!F$3:F$41,MATCH(Charts!$AC11,'Targets &amp; historical'!$A$3:$A$41,0))</f>
        <v>#REF!</v>
      </c>
      <c r="AI11" s="5" t="e">
        <f>INDEX('Targets &amp; historical'!G$3:G$41,MATCH(Charts!$AC11,'Targets &amp; historical'!$A$3:$A$41,0))</f>
        <v>#REF!</v>
      </c>
      <c r="AJ11" s="5" t="e">
        <f>INDEX('Targets &amp; historical'!H$3:H$41,MATCH(Charts!$AC11,'Targets &amp; historical'!$A$3:$A$41,0))</f>
        <v>#REF!</v>
      </c>
      <c r="AK11" s="5" t="e">
        <f>INDEX('Targets &amp; historical'!I$3:I$41,MATCH(Charts!$AC11,'Targets &amp; historical'!$A$3:$A$41,0))</f>
        <v>#REF!</v>
      </c>
      <c r="AL11" s="5" t="e">
        <f>INDEX('Targets &amp; historical'!J$3:J$41,MATCH(Charts!$AC11,'Targets &amp; historical'!$A$3:$A$41,0))</f>
        <v>#REF!</v>
      </c>
      <c r="AM11" s="5" t="e">
        <f>INDEX('Targets &amp; historical'!K$3:K$41,MATCH(Charts!$AC11,'Targets &amp; historical'!$A$3:$A$41,0))</f>
        <v>#REF!</v>
      </c>
      <c r="AN11" s="5" t="e">
        <f>INDEX('Targets &amp; historical'!L$3:L$41,MATCH(Charts!$AC11,'Targets &amp; historical'!$A$3:$A$41,0))</f>
        <v>#REF!</v>
      </c>
      <c r="AO11" s="5" t="e">
        <f>INDEX('Targets &amp; historical'!M$3:M$41,MATCH(Charts!$AC11,'Targets &amp; historical'!$A$3:$A$41,0))</f>
        <v>#REF!</v>
      </c>
      <c r="AP11" s="5" t="e">
        <f>INDEX('Targets &amp; historical'!N$3:N$41,MATCH(Charts!$AC11,'Targets &amp; historical'!$A$3:$A$41,0))</f>
        <v>#REF!</v>
      </c>
    </row>
    <row r="12" spans="1:55" x14ac:dyDescent="0.25">
      <c r="A12" s="3" t="s">
        <v>55</v>
      </c>
      <c r="B12" s="24">
        <v>43974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AD12" s="73" t="s">
        <v>28</v>
      </c>
    </row>
    <row r="13" spans="1:55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AD13" s="5" t="str">
        <f t="shared" ref="AD13:AE15" si="3">AD9</f>
        <v>Actual</v>
      </c>
      <c r="AE13" s="5" t="e">
        <f t="shared" si="3"/>
        <v>#N/A</v>
      </c>
      <c r="AF13" s="5" t="e">
        <f>SUM($AE9:AF9)</f>
        <v>#N/A</v>
      </c>
      <c r="AG13" s="5" t="e">
        <f>SUM($AE9:AG9)</f>
        <v>#N/A</v>
      </c>
      <c r="AH13" s="5" t="e">
        <f>SUM($AE9:AH9)</f>
        <v>#N/A</v>
      </c>
      <c r="AI13" s="5" t="e">
        <f>SUM($AE9:AI9)</f>
        <v>#N/A</v>
      </c>
      <c r="AJ13" s="5" t="e">
        <f>SUM($AE9:AJ9)</f>
        <v>#N/A</v>
      </c>
      <c r="AK13" s="5" t="e">
        <f>SUM($AE9:AK9)</f>
        <v>#N/A</v>
      </c>
      <c r="AL13" s="5" t="e">
        <f>SUM($AE9:AL9)</f>
        <v>#N/A</v>
      </c>
      <c r="AM13" s="5" t="e">
        <f>SUM($AE9:AM9)</f>
        <v>#N/A</v>
      </c>
      <c r="AN13" s="5" t="e">
        <f>SUM($AE9:AN9)</f>
        <v>#N/A</v>
      </c>
      <c r="AO13" s="5" t="e">
        <f>SUM($AE9:AO9)</f>
        <v>#N/A</v>
      </c>
      <c r="AP13" s="5" t="e">
        <f>SUM($AE9:AP9)</f>
        <v>#N/A</v>
      </c>
      <c r="AQ13" s="5" t="str">
        <f>AQ6</f>
        <v>Flag if any</v>
      </c>
      <c r="AR13" s="5" t="e">
        <f t="shared" ref="AR13:BC13" si="4">IF((1-AE13/AE14)&gt;$B$11,AE13,#N/A)</f>
        <v>#N/A</v>
      </c>
      <c r="AS13" s="5" t="e">
        <f t="shared" si="4"/>
        <v>#N/A</v>
      </c>
      <c r="AT13" s="5" t="e">
        <f t="shared" si="4"/>
        <v>#N/A</v>
      </c>
      <c r="AU13" s="5" t="e">
        <f t="shared" si="4"/>
        <v>#N/A</v>
      </c>
      <c r="AV13" s="5" t="e">
        <f t="shared" si="4"/>
        <v>#N/A</v>
      </c>
      <c r="AW13" s="5" t="e">
        <f t="shared" si="4"/>
        <v>#N/A</v>
      </c>
      <c r="AX13" s="5" t="e">
        <f t="shared" si="4"/>
        <v>#N/A</v>
      </c>
      <c r="AY13" s="5" t="e">
        <f t="shared" si="4"/>
        <v>#N/A</v>
      </c>
      <c r="AZ13" s="5" t="e">
        <f t="shared" si="4"/>
        <v>#N/A</v>
      </c>
      <c r="BA13" s="5" t="e">
        <f t="shared" si="4"/>
        <v>#N/A</v>
      </c>
      <c r="BB13" s="5" t="e">
        <f t="shared" si="4"/>
        <v>#N/A</v>
      </c>
      <c r="BC13" s="5" t="e">
        <f t="shared" si="4"/>
        <v>#N/A</v>
      </c>
    </row>
    <row r="14" spans="1:55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AD14" s="5" t="str">
        <f t="shared" si="3"/>
        <v>FY1399 Targets</v>
      </c>
      <c r="AE14" s="5" t="e">
        <f t="shared" si="3"/>
        <v>#REF!</v>
      </c>
      <c r="AF14" s="5" t="e">
        <f>SUM($AE10:AF10)</f>
        <v>#REF!</v>
      </c>
      <c r="AG14" s="5" t="e">
        <f>SUM($AE10:AG10)</f>
        <v>#REF!</v>
      </c>
      <c r="AH14" s="5" t="e">
        <f>SUM($AE10:AH10)</f>
        <v>#REF!</v>
      </c>
      <c r="AI14" s="5" t="e">
        <f>SUM($AE10:AI10)</f>
        <v>#REF!</v>
      </c>
      <c r="AJ14" s="5" t="e">
        <f>SUM($AE10:AJ10)</f>
        <v>#REF!</v>
      </c>
      <c r="AK14" s="5" t="e">
        <f>SUM($AE10:AK10)</f>
        <v>#REF!</v>
      </c>
      <c r="AL14" s="5" t="e">
        <f>SUM($AE10:AL10)</f>
        <v>#REF!</v>
      </c>
      <c r="AM14" s="5" t="e">
        <f>SUM($AE10:AM10)</f>
        <v>#REF!</v>
      </c>
      <c r="AN14" s="5" t="e">
        <f>SUM($AE10:AN10)</f>
        <v>#REF!</v>
      </c>
      <c r="AO14" s="5" t="e">
        <f>SUM($AE10:AO10)</f>
        <v>#REF!</v>
      </c>
      <c r="AP14" s="5" t="e">
        <f>SUM($AE10:AP10)</f>
        <v>#REF!</v>
      </c>
    </row>
    <row r="15" spans="1:55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AD15" s="5" t="str">
        <f t="shared" si="3"/>
        <v>FY1398</v>
      </c>
      <c r="AE15" s="5" t="e">
        <f t="shared" si="3"/>
        <v>#REF!</v>
      </c>
      <c r="AF15" s="5" t="e">
        <f>SUM($AE11:AF11)</f>
        <v>#REF!</v>
      </c>
      <c r="AG15" s="5" t="e">
        <f>SUM($AE11:AG11)</f>
        <v>#REF!</v>
      </c>
      <c r="AH15" s="5" t="e">
        <f>SUM($AE11:AH11)</f>
        <v>#REF!</v>
      </c>
      <c r="AI15" s="5" t="e">
        <f>SUM($AE11:AI11)</f>
        <v>#REF!</v>
      </c>
      <c r="AJ15" s="5" t="e">
        <f>SUM($AE11:AJ11)</f>
        <v>#REF!</v>
      </c>
      <c r="AK15" s="5" t="e">
        <f>SUM($AE11:AK11)</f>
        <v>#REF!</v>
      </c>
      <c r="AL15" s="5" t="e">
        <f>SUM($AE11:AL11)</f>
        <v>#REF!</v>
      </c>
      <c r="AM15" s="5" t="e">
        <f>SUM($AE11:AM11)</f>
        <v>#REF!</v>
      </c>
      <c r="AN15" s="5" t="e">
        <f>SUM($AE11:AN11)</f>
        <v>#REF!</v>
      </c>
      <c r="AO15" s="5" t="e">
        <f>SUM($AE11:AO11)</f>
        <v>#REF!</v>
      </c>
      <c r="AP15" s="5" t="e">
        <f>SUM($AE11:AP11)</f>
        <v>#REF!</v>
      </c>
    </row>
    <row r="16" spans="1:55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AC16" s="5" t="str">
        <f>A3</f>
        <v>Figure 2:</v>
      </c>
      <c r="AD16" s="73" t="str">
        <f>FY1399_YTD_Actual!$A$1</f>
        <v>Actual</v>
      </c>
      <c r="AE16" s="5" t="e">
        <f>IF(INDEX(FY1399_YTD_Actual!B$3:B$16,MATCH($B$3,FY1399_YTD_Actual!$A$3:$A$16,0))=0,#N/A,INDEX(FY1399_YTD_Actual!B$3:B$16,MATCH($B$3,FY1399_YTD_Actual!$A$3:$A$16,0)))</f>
        <v>#N/A</v>
      </c>
      <c r="AF16" s="5" t="e">
        <f>IF(INDEX(FY1399_YTD_Actual!C$3:C$16,MATCH($B$3,FY1399_YTD_Actual!$A$3:$A$16,0))=0,#N/A,INDEX(FY1399_YTD_Actual!C$3:C$16,MATCH($B$3,FY1399_YTD_Actual!$A$3:$A$16,0)))</f>
        <v>#N/A</v>
      </c>
      <c r="AG16" s="5" t="e">
        <f>IF(INDEX(FY1399_YTD_Actual!D$3:D$16,MATCH($B$3,FY1399_YTD_Actual!$A$3:$A$16,0))=0,#N/A,INDEX(FY1399_YTD_Actual!D$3:D$16,MATCH($B$3,FY1399_YTD_Actual!$A$3:$A$16,0)))</f>
        <v>#N/A</v>
      </c>
      <c r="AH16" s="5" t="e">
        <f>IF(INDEX(FY1399_YTD_Actual!E$3:E$16,MATCH($B$3,FY1399_YTD_Actual!$A$3:$A$16,0))=0,#N/A,INDEX(FY1399_YTD_Actual!E$3:E$16,MATCH($B$3,FY1399_YTD_Actual!$A$3:$A$16,0)))</f>
        <v>#N/A</v>
      </c>
      <c r="AI16" s="5" t="e">
        <f>IF(INDEX(FY1399_YTD_Actual!F$3:F$16,MATCH($B$3,FY1399_YTD_Actual!$A$3:$A$16,0))=0,#N/A,INDEX(FY1399_YTD_Actual!F$3:F$16,MATCH($B$3,FY1399_YTD_Actual!$A$3:$A$16,0)))</f>
        <v>#N/A</v>
      </c>
      <c r="AJ16" s="5" t="e">
        <f>IF(INDEX(FY1399_YTD_Actual!G$3:G$16,MATCH($B$3,FY1399_YTD_Actual!$A$3:$A$16,0))=0,#N/A,INDEX(FY1399_YTD_Actual!G$3:G$16,MATCH($B$3,FY1399_YTD_Actual!$A$3:$A$16,0)))</f>
        <v>#N/A</v>
      </c>
      <c r="AK16" s="5" t="e">
        <f>IF(INDEX(FY1399_YTD_Actual!H$3:H$16,MATCH($B$3,FY1399_YTD_Actual!$A$3:$A$16,0))=0,#N/A,INDEX(FY1399_YTD_Actual!H$3:H$16,MATCH($B$3,FY1399_YTD_Actual!$A$3:$A$16,0)))</f>
        <v>#N/A</v>
      </c>
      <c r="AL16" s="5" t="e">
        <f>IF(INDEX(FY1399_YTD_Actual!I$3:I$16,MATCH($B$3,FY1399_YTD_Actual!$A$3:$A$16,0))=0,#N/A,INDEX(FY1399_YTD_Actual!I$3:I$16,MATCH($B$3,FY1399_YTD_Actual!$A$3:$A$16,0)))</f>
        <v>#N/A</v>
      </c>
      <c r="AM16" s="5" t="e">
        <f>IF(INDEX(FY1399_YTD_Actual!J$3:J$16,MATCH($B$3,FY1399_YTD_Actual!$A$3:$A$16,0))=0,#N/A,INDEX(FY1399_YTD_Actual!J$3:J$16,MATCH($B$3,FY1399_YTD_Actual!$A$3:$A$16,0)))</f>
        <v>#N/A</v>
      </c>
      <c r="AN16" s="5" t="e">
        <f>IF(INDEX(FY1399_YTD_Actual!K$3:K$16,MATCH($B$3,FY1399_YTD_Actual!$A$3:$A$16,0))=0,#N/A,INDEX(FY1399_YTD_Actual!K$3:K$16,MATCH($B$3,FY1399_YTD_Actual!$A$3:$A$16,0)))</f>
        <v>#N/A</v>
      </c>
      <c r="AO16" s="5" t="e">
        <f>IF(INDEX(FY1399_YTD_Actual!L$3:L$16,MATCH($B$3,FY1399_YTD_Actual!$A$3:$A$16,0))=0,#N/A,INDEX(FY1399_YTD_Actual!L$3:L$16,MATCH($B$3,FY1399_YTD_Actual!$A$3:$A$16,0)))</f>
        <v>#N/A</v>
      </c>
      <c r="AP16" s="5" t="e">
        <f>IF(INDEX(FY1399_YTD_Actual!M$3:M$16,MATCH($B$3,FY1399_YTD_Actual!$A$3:$A$16,0))=0,#N/A,INDEX(FY1399_YTD_Actual!M$3:M$16,MATCH($B$3,FY1399_YTD_Actual!$A$3:$A$16,0)))</f>
        <v>#N/A</v>
      </c>
    </row>
    <row r="17" spans="4:55" x14ac:dyDescent="0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AC17" s="5" t="str">
        <f>AD17&amp;$B$3</f>
        <v>FY1399 TargetsTax Revenues</v>
      </c>
      <c r="AD17" s="5" t="str">
        <f>'Targets &amp; historical'!$C$94</f>
        <v>FY1399 Targets</v>
      </c>
      <c r="AE17" s="5">
        <f>INDEX('Targets &amp; historical'!C$3:C$41,MATCH(Charts!$AC17,'Targets &amp; historical'!$A$3:$A$41,0))</f>
        <v>6309.7601711320995</v>
      </c>
      <c r="AF17" s="5">
        <f>INDEX('Targets &amp; historical'!D$3:D$41,MATCH(Charts!$AC17,'Targets &amp; historical'!$A$3:$A$41,0))</f>
        <v>6309.7601711320995</v>
      </c>
      <c r="AG17" s="5">
        <f>INDEX('Targets &amp; historical'!E$3:E$41,MATCH(Charts!$AC17,'Targets &amp; historical'!$A$3:$A$41,0))</f>
        <v>6309.7601711320995</v>
      </c>
      <c r="AH17" s="5">
        <f>INDEX('Targets &amp; historical'!F$3:F$41,MATCH(Charts!$AC17,'Targets &amp; historical'!$A$3:$A$41,0))</f>
        <v>6596.5674516381032</v>
      </c>
      <c r="AI17" s="5">
        <f>INDEX('Targets &amp; historical'!G$3:G$41,MATCH(Charts!$AC17,'Targets &amp; historical'!$A$3:$A$41,0))</f>
        <v>6596.5674516381032</v>
      </c>
      <c r="AJ17" s="5">
        <f>INDEX('Targets &amp; historical'!H$3:H$41,MATCH(Charts!$AC17,'Targets &amp; historical'!$A$3:$A$41,0))</f>
        <v>6596.5674516381032</v>
      </c>
      <c r="AK17" s="5">
        <f>INDEX('Targets &amp; historical'!I$3:I$41,MATCH(Charts!$AC17,'Targets &amp; historical'!$A$3:$A$41,0))</f>
        <v>7170.1820126501116</v>
      </c>
      <c r="AL17" s="5">
        <f>INDEX('Targets &amp; historical'!J$3:J$41,MATCH(Charts!$AC17,'Targets &amp; historical'!$A$3:$A$41,0))</f>
        <v>7170.1820126501116</v>
      </c>
      <c r="AM17" s="5">
        <f>INDEX('Targets &amp; historical'!K$3:K$41,MATCH(Charts!$AC17,'Targets &amp; historical'!$A$3:$A$41,0))</f>
        <v>7170.1820126501116</v>
      </c>
      <c r="AN17" s="5">
        <f>INDEX('Targets &amp; historical'!L$3:L$41,MATCH(Charts!$AC17,'Targets &amp; historical'!$A$3:$A$41,0))</f>
        <v>8604.2184151801339</v>
      </c>
      <c r="AO17" s="5">
        <f>INDEX('Targets &amp; historical'!M$3:M$41,MATCH(Charts!$AC17,'Targets &amp; historical'!$A$3:$A$41,0))</f>
        <v>8604.2184151801339</v>
      </c>
      <c r="AP17" s="5">
        <f>INDEX('Targets &amp; historical'!N$3:N$41,MATCH(Charts!$AC17,'Targets &amp; historical'!$A$3:$A$41,0))</f>
        <v>8604.2184151801339</v>
      </c>
    </row>
    <row r="18" spans="4:5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5" t="str">
        <f>AD18&amp;$B$3</f>
        <v>FY1398Tax Revenues</v>
      </c>
      <c r="AD18" s="5" t="str">
        <f>'Targets &amp; historical'!$C$95</f>
        <v>FY1398</v>
      </c>
      <c r="AE18" s="5">
        <f>INDEX('Targets &amp; historical'!C$3:C$41,MATCH(Charts!$AC18,'Targets &amp; historical'!$A$3:$A$41,0))</f>
        <v>7546.1904951000006</v>
      </c>
      <c r="AF18" s="5">
        <f>INDEX('Targets &amp; historical'!D$3:D$41,MATCH(Charts!$AC18,'Targets &amp; historical'!$A$3:$A$41,0))</f>
        <v>6161.3853369999997</v>
      </c>
      <c r="AG18" s="5">
        <f>INDEX('Targets &amp; historical'!E$3:E$41,MATCH(Charts!$AC18,'Targets &amp; historical'!$A$3:$A$41,0))</f>
        <v>6578.8820010899999</v>
      </c>
      <c r="AH18" s="5">
        <f>INDEX('Targets &amp; historical'!F$3:F$41,MATCH(Charts!$AC18,'Targets &amp; historical'!$A$3:$A$41,0))</f>
        <v>7922.7128588999994</v>
      </c>
      <c r="AI18" s="5">
        <f>INDEX('Targets &amp; historical'!G$3:G$41,MATCH(Charts!$AC18,'Targets &amp; historical'!$A$3:$A$41,0))</f>
        <v>6302.5729131000007</v>
      </c>
      <c r="AJ18" s="5">
        <f>INDEX('Targets &amp; historical'!H$3:H$41,MATCH(Charts!$AC18,'Targets &amp; historical'!$A$3:$A$41,0))</f>
        <v>7228.5773116499995</v>
      </c>
      <c r="AK18" s="5">
        <f>INDEX('Targets &amp; historical'!I$3:I$41,MATCH(Charts!$AC18,'Targets &amp; historical'!$A$3:$A$41,0))</f>
        <v>7870.6319838500003</v>
      </c>
      <c r="AL18" s="5">
        <f>INDEX('Targets &amp; historical'!J$3:J$41,MATCH(Charts!$AC18,'Targets &amp; historical'!$A$3:$A$41,0))</f>
        <v>5158.89899496</v>
      </c>
      <c r="AM18" s="5">
        <f>INDEX('Targets &amp; historical'!K$3:K$41,MATCH(Charts!$AC18,'Targets &amp; historical'!$A$3:$A$41,0))</f>
        <v>5641.5971063300003</v>
      </c>
      <c r="AN18" s="5">
        <f>INDEX('Targets &amp; historical'!L$3:L$41,MATCH(Charts!$AC18,'Targets &amp; historical'!$A$3:$A$41,0))</f>
        <v>8370.05696962</v>
      </c>
      <c r="AO18" s="5">
        <f>INDEX('Targets &amp; historical'!M$3:M$41,MATCH(Charts!$AC18,'Targets &amp; historical'!$A$3:$A$41,0))</f>
        <v>6953.59958972</v>
      </c>
      <c r="AP18" s="5">
        <f>INDEX('Targets &amp; historical'!N$3:N$41,MATCH(Charts!$AC18,'Targets &amp; historical'!$A$3:$A$41,0))</f>
        <v>9672.5115808099999</v>
      </c>
    </row>
    <row r="19" spans="4:55" x14ac:dyDescent="0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73" t="s">
        <v>28</v>
      </c>
    </row>
    <row r="20" spans="4:55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5" t="str">
        <f t="shared" ref="AD20:AE22" si="5">AD16</f>
        <v>Actual</v>
      </c>
      <c r="AE20" s="5" t="e">
        <f t="shared" si="5"/>
        <v>#N/A</v>
      </c>
      <c r="AF20" s="5" t="e">
        <f>SUM($AE16:AF16)</f>
        <v>#N/A</v>
      </c>
      <c r="AG20" s="5" t="e">
        <f>SUM($AE16:AG16)</f>
        <v>#N/A</v>
      </c>
      <c r="AH20" s="5" t="e">
        <f>SUM($AE16:AH16)</f>
        <v>#N/A</v>
      </c>
      <c r="AI20" s="5" t="e">
        <f>SUM($AE16:AI16)</f>
        <v>#N/A</v>
      </c>
      <c r="AJ20" s="5" t="e">
        <f>SUM($AE16:AJ16)</f>
        <v>#N/A</v>
      </c>
      <c r="AK20" s="5" t="e">
        <f>SUM($AE16:AK16)</f>
        <v>#N/A</v>
      </c>
      <c r="AL20" s="5" t="e">
        <f>SUM($AE16:AL16)</f>
        <v>#N/A</v>
      </c>
      <c r="AM20" s="5" t="e">
        <f>SUM($AE16:AM16)</f>
        <v>#N/A</v>
      </c>
      <c r="AN20" s="5" t="e">
        <f>SUM($AE16:AN16)</f>
        <v>#N/A</v>
      </c>
      <c r="AO20" s="5" t="e">
        <f>SUM($AE16:AO16)</f>
        <v>#N/A</v>
      </c>
      <c r="AP20" s="5" t="e">
        <f>SUM($AE16:AP16)</f>
        <v>#N/A</v>
      </c>
      <c r="AQ20" s="5" t="str">
        <f>AQ13</f>
        <v>Flag if any</v>
      </c>
      <c r="AR20" s="5" t="e">
        <f t="shared" ref="AR20:BC20" si="6">IF((1-AE20/AE21)&gt;$B$11,AE20,#N/A)</f>
        <v>#N/A</v>
      </c>
      <c r="AS20" s="5" t="e">
        <f t="shared" si="6"/>
        <v>#N/A</v>
      </c>
      <c r="AT20" s="5" t="e">
        <f t="shared" si="6"/>
        <v>#N/A</v>
      </c>
      <c r="AU20" s="5" t="e">
        <f t="shared" si="6"/>
        <v>#N/A</v>
      </c>
      <c r="AV20" s="5" t="e">
        <f t="shared" si="6"/>
        <v>#N/A</v>
      </c>
      <c r="AW20" s="5" t="e">
        <f t="shared" si="6"/>
        <v>#N/A</v>
      </c>
      <c r="AX20" s="5" t="e">
        <f t="shared" si="6"/>
        <v>#N/A</v>
      </c>
      <c r="AY20" s="5" t="e">
        <f t="shared" si="6"/>
        <v>#N/A</v>
      </c>
      <c r="AZ20" s="5" t="e">
        <f t="shared" si="6"/>
        <v>#N/A</v>
      </c>
      <c r="BA20" s="5" t="e">
        <f t="shared" si="6"/>
        <v>#N/A</v>
      </c>
      <c r="BB20" s="5" t="e">
        <f t="shared" si="6"/>
        <v>#N/A</v>
      </c>
      <c r="BC20" s="5" t="e">
        <f t="shared" si="6"/>
        <v>#N/A</v>
      </c>
    </row>
    <row r="21" spans="4:55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5" t="str">
        <f t="shared" si="5"/>
        <v>FY1399 Targets</v>
      </c>
      <c r="AE21" s="5">
        <f t="shared" si="5"/>
        <v>6309.7601711320995</v>
      </c>
      <c r="AF21" s="5">
        <f>SUM($AE17:AF17)</f>
        <v>12619.520342264199</v>
      </c>
      <c r="AG21" s="5">
        <f>SUM($AE17:AG17)</f>
        <v>18929.280513396297</v>
      </c>
      <c r="AH21" s="5">
        <f>SUM($AE17:AH17)</f>
        <v>25525.847965034402</v>
      </c>
      <c r="AI21" s="5">
        <f>SUM($AE17:AI17)</f>
        <v>32122.415416672506</v>
      </c>
      <c r="AJ21" s="5">
        <f>SUM($AE17:AJ17)</f>
        <v>38718.98286831061</v>
      </c>
      <c r="AK21" s="5">
        <f>SUM($AE17:AK17)</f>
        <v>45889.164880960721</v>
      </c>
      <c r="AL21" s="5">
        <f>SUM($AE17:AL17)</f>
        <v>53059.346893610833</v>
      </c>
      <c r="AM21" s="5">
        <f>SUM($AE17:AM17)</f>
        <v>60229.528906260944</v>
      </c>
      <c r="AN21" s="5">
        <f>SUM($AE17:AN17)</f>
        <v>68833.747321441071</v>
      </c>
      <c r="AO21" s="5">
        <f>SUM($AE17:AO17)</f>
        <v>77437.965736621205</v>
      </c>
      <c r="AP21" s="5">
        <f>SUM($AE17:AP17)</f>
        <v>86042.184151801339</v>
      </c>
      <c r="AQ21" s="5" t="s">
        <v>67</v>
      </c>
      <c r="AR21" s="5">
        <f>INDEX('Targets &amp; historical'!Q$49:Q$88,MATCH(Charts!$AQ22,'Targets &amp; historical'!$A$49:$A$88,0))</f>
        <v>7276.3705570100001</v>
      </c>
      <c r="AS21" s="5">
        <f>INDEX('Targets &amp; historical'!R$49:R$88,MATCH(Charts!$AQ22,'Targets &amp; historical'!$A$49:$A$88,0))</f>
        <v>11813.626369720001</v>
      </c>
      <c r="AT21" s="5">
        <f>INDEX('Targets &amp; historical'!S$49:S$88,MATCH(Charts!$AQ22,'Targets &amp; historical'!$A$49:$A$88,0))</f>
        <v>18007.423337070002</v>
      </c>
      <c r="AU21" s="5">
        <f>INDEX('Targets &amp; historical'!T$49:T$88,MATCH(Charts!$AQ22,'Targets &amp; historical'!$A$49:$A$88,0))</f>
        <v>24982.713149410003</v>
      </c>
      <c r="AV21" s="5">
        <f>INDEX('Targets &amp; historical'!U$49:U$88,MATCH(Charts!$AQ22,'Targets &amp; historical'!$A$49:$A$88,0))</f>
        <v>30062.395523270003</v>
      </c>
      <c r="AW21" s="5">
        <f>INDEX('Targets &amp; historical'!V$49:V$88,MATCH(Charts!$AQ22,'Targets &amp; historical'!$A$49:$A$88,0))</f>
        <v>37189.392787160003</v>
      </c>
      <c r="AX21" s="5">
        <f>INDEX('Targets &amp; historical'!W$49:W$88,MATCH(Charts!$AQ22,'Targets &amp; historical'!$A$49:$A$88,0))</f>
        <v>44498.3684125</v>
      </c>
      <c r="AY21" s="5">
        <f>INDEX('Targets &amp; historical'!X$49:X$88,MATCH(Charts!$AQ22,'Targets &amp; historical'!$A$49:$A$88,0))</f>
        <v>50114.657415709997</v>
      </c>
      <c r="AZ21" s="5">
        <f>INDEX('Targets &amp; historical'!Y$49:Y$88,MATCH(Charts!$AQ22,'Targets &amp; historical'!$A$49:$A$88,0))</f>
        <v>56556.875215529995</v>
      </c>
      <c r="BA21" s="5">
        <f>INDEX('Targets &amp; historical'!Z$49:Z$88,MATCH(Charts!$AQ22,'Targets &amp; historical'!$A$49:$A$88,0))</f>
        <v>65277.097417219993</v>
      </c>
      <c r="BB21" s="5">
        <f>INDEX('Targets &amp; historical'!AA$49:AA$88,MATCH(Charts!$AQ22,'Targets &amp; historical'!$A$49:$A$88,0))</f>
        <v>74829.947705849991</v>
      </c>
      <c r="BC21" s="5">
        <f>INDEX('Targets &amp; historical'!AB$49:AB$88,MATCH(Charts!$AQ22,'Targets &amp; historical'!$A$49:$A$88,0))</f>
        <v>83484.636855479999</v>
      </c>
    </row>
    <row r="22" spans="4:55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5" t="str">
        <f t="shared" si="5"/>
        <v>FY1398</v>
      </c>
      <c r="AE22" s="5">
        <f t="shared" si="5"/>
        <v>7546.1904951000006</v>
      </c>
      <c r="AF22" s="5">
        <f>SUM($AE18:AF18)</f>
        <v>13707.575832099999</v>
      </c>
      <c r="AG22" s="5">
        <f>SUM($AE18:AG18)</f>
        <v>20286.457833189997</v>
      </c>
      <c r="AH22" s="5">
        <f>SUM($AE18:AH18)</f>
        <v>28209.170692089996</v>
      </c>
      <c r="AI22" s="5">
        <f>SUM($AE18:AI18)</f>
        <v>34511.74360519</v>
      </c>
      <c r="AJ22" s="5">
        <f>SUM($AE18:AJ18)</f>
        <v>41740.320916839999</v>
      </c>
      <c r="AK22" s="5">
        <f>SUM($AE18:AK18)</f>
        <v>49610.952900689997</v>
      </c>
      <c r="AL22" s="5">
        <f>SUM($AE18:AL18)</f>
        <v>54769.851895649997</v>
      </c>
      <c r="AM22" s="5">
        <f>SUM($AE18:AM18)</f>
        <v>60411.44900198</v>
      </c>
      <c r="AN22" s="5">
        <f>SUM($AE18:AN18)</f>
        <v>68781.505971599996</v>
      </c>
      <c r="AO22" s="5">
        <f>SUM($AE18:AO18)</f>
        <v>75735.105561320001</v>
      </c>
      <c r="AP22" s="5">
        <f>SUM($AE18:AP18)</f>
        <v>85407.617142129995</v>
      </c>
      <c r="AQ22" s="5" t="str">
        <f>$B$10&amp;$B$3</f>
        <v>FY1397Tax Revenues</v>
      </c>
    </row>
    <row r="23" spans="4:55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5" t="e">
        <f>#REF!</f>
        <v>#REF!</v>
      </c>
      <c r="AD23" s="73" t="str">
        <f>FY1399_YTD_Actual!$A$1</f>
        <v>Actual</v>
      </c>
      <c r="AE23" s="5">
        <f>IF(INDEX(FY1399_YTD_Actual!B$3:B$16,MATCH($B$2,FY1399_YTD_Actual!$A$3:$A$16,0))=0,#N/A,INDEX(FY1399_YTD_Actual!B$3:B$16,MATCH($B$2,FY1399_YTD_Actual!$A$3:$A$16,0)))</f>
        <v>11900.453330929999</v>
      </c>
      <c r="AF23" s="5">
        <f>IF(INDEX(FY1399_YTD_Actual!C$3:C$16,MATCH($B$2,FY1399_YTD_Actual!$A$3:$A$16,0))=0,#N/A,INDEX(FY1399_YTD_Actual!C$3:C$16,MATCH($B$2,FY1399_YTD_Actual!$A$3:$A$16,0)))</f>
        <v>12462.19516782</v>
      </c>
      <c r="AG23" s="5">
        <f>IF(INDEX(FY1399_YTD_Actual!D$3:D$16,MATCH($B$2,FY1399_YTD_Actual!$A$3:$A$16,0))=0,#N/A,INDEX(FY1399_YTD_Actual!D$3:D$16,MATCH($B$2,FY1399_YTD_Actual!$A$3:$A$16,0)))</f>
        <v>13093.197366109998</v>
      </c>
      <c r="AH23" s="5">
        <f>IF(INDEX(FY1399_YTD_Actual!E$3:E$16,MATCH($B$2,FY1399_YTD_Actual!$A$3:$A$16,0))=0,#N/A,INDEX(FY1399_YTD_Actual!E$3:E$16,MATCH($B$2,FY1399_YTD_Actual!$A$3:$A$16,0)))</f>
        <v>21464.232735639998</v>
      </c>
      <c r="AI23" s="5">
        <f>IF(INDEX(FY1399_YTD_Actual!F$3:F$16,MATCH($B$2,FY1399_YTD_Actual!$A$3:$A$16,0))=0,#N/A,INDEX(FY1399_YTD_Actual!F$3:F$16,MATCH($B$2,FY1399_YTD_Actual!$A$3:$A$16,0)))</f>
        <v>9005.0932801599993</v>
      </c>
      <c r="AJ23" s="5">
        <f>IF(INDEX(FY1399_YTD_Actual!G$3:G$16,MATCH($B$2,FY1399_YTD_Actual!$A$3:$A$16,0))=0,#N/A,INDEX(FY1399_YTD_Actual!G$3:G$16,MATCH($B$2,FY1399_YTD_Actual!$A$3:$A$16,0)))</f>
        <v>8699.3523175100017</v>
      </c>
      <c r="AK23" s="5">
        <f>IF(INDEX(FY1399_YTD_Actual!H$3:H$16,MATCH($B$2,FY1399_YTD_Actual!$A$3:$A$16,0))=0,#N/A,INDEX(FY1399_YTD_Actual!H$3:H$16,MATCH($B$2,FY1399_YTD_Actual!$A$3:$A$16,0)))</f>
        <v>14726.8083628</v>
      </c>
      <c r="AL23" s="5">
        <f>IF(INDEX(FY1399_YTD_Actual!I$3:I$16,MATCH($B$2,FY1399_YTD_Actual!$A$3:$A$16,0))=0,#N/A,INDEX(FY1399_YTD_Actual!I$3:I$16,MATCH($B$2,FY1399_YTD_Actual!$A$3:$A$16,0)))</f>
        <v>9924.4118949499971</v>
      </c>
      <c r="AM23" s="5">
        <f>IF(INDEX(FY1399_YTD_Actual!J$3:J$16,MATCH($B$2,FY1399_YTD_Actual!$A$3:$A$16,0))=0,#N/A,INDEX(FY1399_YTD_Actual!J$3:J$16,MATCH($B$2,FY1399_YTD_Actual!$A$3:$A$16,0)))</f>
        <v>13886.070038669999</v>
      </c>
      <c r="AN23" s="5">
        <f>IF(INDEX(FY1399_YTD_Actual!K$3:K$16,MATCH($B$2,FY1399_YTD_Actual!$A$3:$A$16,0))=0,#N/A,INDEX(FY1399_YTD_Actual!K$3:K$16,MATCH($B$2,FY1399_YTD_Actual!$A$3:$A$16,0)))</f>
        <v>14298.75739744</v>
      </c>
      <c r="AO23" s="5" t="e">
        <f>IF(INDEX(FY1399_YTD_Actual!L$3:L$16,MATCH($B$2,FY1399_YTD_Actual!$A$3:$A$16,0))=0,#N/A,INDEX(FY1399_YTD_Actual!L$3:L$16,MATCH($B$2,FY1399_YTD_Actual!$A$3:$A$16,0)))</f>
        <v>#N/A</v>
      </c>
      <c r="AP23" s="5" t="e">
        <f>IF(INDEX(FY1399_YTD_Actual!M$3:M$16,MATCH($B$2,FY1399_YTD_Actual!$A$3:$A$16,0))=0,#N/A,INDEX(FY1399_YTD_Actual!M$3:M$16,MATCH($B$2,FY1399_YTD_Actual!$A$3:$A$16,0)))</f>
        <v>#N/A</v>
      </c>
    </row>
    <row r="24" spans="4:5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5" t="e">
        <f>AD24&amp;#REF!</f>
        <v>#REF!</v>
      </c>
      <c r="AD24" s="5" t="str">
        <f>'Targets &amp; historical'!$C$94</f>
        <v>FY1399 Targets</v>
      </c>
      <c r="AE24" s="5" t="e">
        <f>INDEX('Targets &amp; historical'!C$3:C$41,MATCH(Charts!$AC24,'Targets &amp; historical'!$A$3:$A$41,0))</f>
        <v>#REF!</v>
      </c>
      <c r="AF24" s="5" t="e">
        <f>INDEX('Targets &amp; historical'!D$3:D$41,MATCH(Charts!$AC24,'Targets &amp; historical'!$A$3:$A$41,0))</f>
        <v>#REF!</v>
      </c>
      <c r="AG24" s="5" t="e">
        <f>INDEX('Targets &amp; historical'!E$3:E$41,MATCH(Charts!$AC24,'Targets &amp; historical'!$A$3:$A$41,0))</f>
        <v>#REF!</v>
      </c>
      <c r="AH24" s="5" t="e">
        <f>INDEX('Targets &amp; historical'!F$3:F$41,MATCH(Charts!$AC24,'Targets &amp; historical'!$A$3:$A$41,0))</f>
        <v>#REF!</v>
      </c>
      <c r="AI24" s="5" t="e">
        <f>INDEX('Targets &amp; historical'!G$3:G$41,MATCH(Charts!$AC24,'Targets &amp; historical'!$A$3:$A$41,0))</f>
        <v>#REF!</v>
      </c>
      <c r="AJ24" s="5" t="e">
        <f>INDEX('Targets &amp; historical'!H$3:H$41,MATCH(Charts!$AC24,'Targets &amp; historical'!$A$3:$A$41,0))</f>
        <v>#REF!</v>
      </c>
      <c r="AK24" s="5" t="e">
        <f>INDEX('Targets &amp; historical'!I$3:I$41,MATCH(Charts!$AC24,'Targets &amp; historical'!$A$3:$A$41,0))</f>
        <v>#REF!</v>
      </c>
      <c r="AL24" s="5" t="e">
        <f>INDEX('Targets &amp; historical'!J$3:J$41,MATCH(Charts!$AC24,'Targets &amp; historical'!$A$3:$A$41,0))</f>
        <v>#REF!</v>
      </c>
      <c r="AM24" s="5" t="e">
        <f>INDEX('Targets &amp; historical'!K$3:K$41,MATCH(Charts!$AC24,'Targets &amp; historical'!$A$3:$A$41,0))</f>
        <v>#REF!</v>
      </c>
      <c r="AN24" s="5" t="e">
        <f>INDEX('Targets &amp; historical'!L$3:L$41,MATCH(Charts!$AC24,'Targets &amp; historical'!$A$3:$A$41,0))</f>
        <v>#REF!</v>
      </c>
      <c r="AO24" s="5" t="e">
        <f>INDEX('Targets &amp; historical'!M$3:M$41,MATCH(Charts!$AC24,'Targets &amp; historical'!$A$3:$A$41,0))</f>
        <v>#REF!</v>
      </c>
      <c r="AP24" s="5" t="e">
        <f>INDEX('Targets &amp; historical'!N$3:N$41,MATCH(Charts!$AC24,'Targets &amp; historical'!$A$3:$A$41,0))</f>
        <v>#REF!</v>
      </c>
    </row>
    <row r="25" spans="4:55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5" t="e">
        <f>AD25&amp;#REF!</f>
        <v>#REF!</v>
      </c>
      <c r="AD25" s="5" t="str">
        <f>'Targets &amp; historical'!$C$95</f>
        <v>FY1398</v>
      </c>
      <c r="AE25" s="5" t="e">
        <f>INDEX('Targets &amp; historical'!C$3:C$41,MATCH(Charts!$AC25,'Targets &amp; historical'!$A$3:$A$41,0))</f>
        <v>#REF!</v>
      </c>
      <c r="AF25" s="5" t="e">
        <f>INDEX('Targets &amp; historical'!D$3:D$41,MATCH(Charts!$AC25,'Targets &amp; historical'!$A$3:$A$41,0))</f>
        <v>#REF!</v>
      </c>
      <c r="AG25" s="5" t="e">
        <f>INDEX('Targets &amp; historical'!E$3:E$41,MATCH(Charts!$AC25,'Targets &amp; historical'!$A$3:$A$41,0))</f>
        <v>#REF!</v>
      </c>
      <c r="AH25" s="5" t="e">
        <f>INDEX('Targets &amp; historical'!F$3:F$41,MATCH(Charts!$AC25,'Targets &amp; historical'!$A$3:$A$41,0))</f>
        <v>#REF!</v>
      </c>
      <c r="AI25" s="5" t="e">
        <f>INDEX('Targets &amp; historical'!G$3:G$41,MATCH(Charts!$AC25,'Targets &amp; historical'!$A$3:$A$41,0))</f>
        <v>#REF!</v>
      </c>
      <c r="AJ25" s="5" t="e">
        <f>INDEX('Targets &amp; historical'!H$3:H$41,MATCH(Charts!$AC25,'Targets &amp; historical'!$A$3:$A$41,0))</f>
        <v>#REF!</v>
      </c>
      <c r="AK25" s="5" t="e">
        <f>INDEX('Targets &amp; historical'!I$3:I$41,MATCH(Charts!$AC25,'Targets &amp; historical'!$A$3:$A$41,0))</f>
        <v>#REF!</v>
      </c>
      <c r="AL25" s="5" t="e">
        <f>INDEX('Targets &amp; historical'!J$3:J$41,MATCH(Charts!$AC25,'Targets &amp; historical'!$A$3:$A$41,0))</f>
        <v>#REF!</v>
      </c>
      <c r="AM25" s="5" t="e">
        <f>INDEX('Targets &amp; historical'!K$3:K$41,MATCH(Charts!$AC25,'Targets &amp; historical'!$A$3:$A$41,0))</f>
        <v>#REF!</v>
      </c>
      <c r="AN25" s="5" t="e">
        <f>INDEX('Targets &amp; historical'!L$3:L$41,MATCH(Charts!$AC25,'Targets &amp; historical'!$A$3:$A$41,0))</f>
        <v>#REF!</v>
      </c>
      <c r="AO25" s="5" t="e">
        <f>INDEX('Targets &amp; historical'!M$3:M$41,MATCH(Charts!$AC25,'Targets &amp; historical'!$A$3:$A$41,0))</f>
        <v>#REF!</v>
      </c>
      <c r="AP25" s="5" t="e">
        <f>INDEX('Targets &amp; historical'!N$3:N$41,MATCH(Charts!$AC25,'Targets &amp; historical'!$A$3:$A$41,0))</f>
        <v>#REF!</v>
      </c>
    </row>
    <row r="26" spans="4:55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73" t="s">
        <v>28</v>
      </c>
    </row>
    <row r="27" spans="4:55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5" t="str">
        <f t="shared" ref="AD27:AE29" si="7">AD23</f>
        <v>Actual</v>
      </c>
      <c r="AE27" s="5">
        <f t="shared" si="7"/>
        <v>11900.453330929999</v>
      </c>
      <c r="AF27" s="5">
        <f>SUM($AE23:AF23)</f>
        <v>24362.648498750001</v>
      </c>
      <c r="AG27" s="5">
        <f>SUM($AE23:AG23)</f>
        <v>37455.845864859999</v>
      </c>
      <c r="AH27" s="5">
        <f>SUM($AE23:AH23)</f>
        <v>58920.078600499997</v>
      </c>
      <c r="AI27" s="5">
        <f>SUM($AE23:AI23)</f>
        <v>67925.171880659997</v>
      </c>
      <c r="AJ27" s="5">
        <f>SUM($AE23:AJ23)</f>
        <v>76624.524198169995</v>
      </c>
      <c r="AK27" s="5">
        <f>SUM($AE23:AK23)</f>
        <v>91351.332560969997</v>
      </c>
      <c r="AL27" s="5">
        <f>SUM($AE23:AL23)</f>
        <v>101275.74445591999</v>
      </c>
      <c r="AM27" s="5">
        <f>SUM($AE23:AM23)</f>
        <v>115161.81449459</v>
      </c>
      <c r="AN27" s="5">
        <f>SUM($AE23:AN23)</f>
        <v>129460.57189203</v>
      </c>
      <c r="AO27" s="5" t="e">
        <f>SUM($AE23:AO23)</f>
        <v>#N/A</v>
      </c>
      <c r="AP27" s="5" t="e">
        <f>SUM($AE23:AP23)</f>
        <v>#N/A</v>
      </c>
      <c r="AQ27" s="5" t="str">
        <f>AQ20</f>
        <v>Flag if any</v>
      </c>
      <c r="AR27" s="5" t="e">
        <f t="shared" ref="AR27:BC27" si="8">IF((1-AE27/AE28)&gt;$B$11,AE27,#N/A)</f>
        <v>#REF!</v>
      </c>
      <c r="AS27" s="5" t="e">
        <f t="shared" si="8"/>
        <v>#REF!</v>
      </c>
      <c r="AT27" s="5" t="e">
        <f t="shared" si="8"/>
        <v>#REF!</v>
      </c>
      <c r="AU27" s="5" t="e">
        <f t="shared" si="8"/>
        <v>#REF!</v>
      </c>
      <c r="AV27" s="5" t="e">
        <f t="shared" si="8"/>
        <v>#REF!</v>
      </c>
      <c r="AW27" s="5" t="e">
        <f t="shared" si="8"/>
        <v>#REF!</v>
      </c>
      <c r="AX27" s="5" t="e">
        <f t="shared" si="8"/>
        <v>#REF!</v>
      </c>
      <c r="AY27" s="5" t="e">
        <f t="shared" si="8"/>
        <v>#REF!</v>
      </c>
      <c r="AZ27" s="5" t="e">
        <f t="shared" si="8"/>
        <v>#REF!</v>
      </c>
      <c r="BA27" s="5" t="e">
        <f t="shared" si="8"/>
        <v>#REF!</v>
      </c>
      <c r="BB27" s="5" t="e">
        <f t="shared" si="8"/>
        <v>#N/A</v>
      </c>
      <c r="BC27" s="5" t="e">
        <f t="shared" si="8"/>
        <v>#N/A</v>
      </c>
    </row>
    <row r="28" spans="4:55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5" t="str">
        <f t="shared" si="7"/>
        <v>FY1399 Targets</v>
      </c>
      <c r="AE28" s="5" t="e">
        <f t="shared" si="7"/>
        <v>#REF!</v>
      </c>
      <c r="AF28" s="5" t="e">
        <f>SUM($AE24:AF24)</f>
        <v>#REF!</v>
      </c>
      <c r="AG28" s="5" t="e">
        <f>SUM($AE24:AG24)</f>
        <v>#REF!</v>
      </c>
      <c r="AH28" s="5" t="e">
        <f>SUM($AE24:AH24)</f>
        <v>#REF!</v>
      </c>
      <c r="AI28" s="5" t="e">
        <f>SUM($AE24:AI24)</f>
        <v>#REF!</v>
      </c>
      <c r="AJ28" s="5" t="e">
        <f>SUM($AE24:AJ24)</f>
        <v>#REF!</v>
      </c>
      <c r="AK28" s="5" t="e">
        <f>SUM($AE24:AK24)</f>
        <v>#REF!</v>
      </c>
      <c r="AL28" s="5" t="e">
        <f>SUM($AE24:AL24)</f>
        <v>#REF!</v>
      </c>
      <c r="AM28" s="5" t="e">
        <f>SUM($AE24:AM24)</f>
        <v>#REF!</v>
      </c>
      <c r="AN28" s="5" t="e">
        <f>SUM($AE24:AN24)</f>
        <v>#REF!</v>
      </c>
      <c r="AO28" s="5" t="e">
        <f>SUM($AE24:AO24)</f>
        <v>#REF!</v>
      </c>
      <c r="AP28" s="5" t="e">
        <f>SUM($AE24:AP24)</f>
        <v>#REF!</v>
      </c>
    </row>
    <row r="29" spans="4:5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5" t="str">
        <f t="shared" si="7"/>
        <v>FY1398</v>
      </c>
      <c r="AE29" s="5" t="e">
        <f t="shared" si="7"/>
        <v>#REF!</v>
      </c>
      <c r="AF29" s="5" t="e">
        <f>SUM($AE25:AF25)</f>
        <v>#REF!</v>
      </c>
      <c r="AG29" s="5" t="e">
        <f>SUM($AE25:AG25)</f>
        <v>#REF!</v>
      </c>
      <c r="AH29" s="5" t="e">
        <f>SUM($AE25:AH25)</f>
        <v>#REF!</v>
      </c>
      <c r="AI29" s="5" t="e">
        <f>SUM($AE25:AI25)</f>
        <v>#REF!</v>
      </c>
      <c r="AJ29" s="5" t="e">
        <f>SUM($AE25:AJ25)</f>
        <v>#REF!</v>
      </c>
      <c r="AK29" s="5" t="e">
        <f>SUM($AE25:AK25)</f>
        <v>#REF!</v>
      </c>
      <c r="AL29" s="5" t="e">
        <f>SUM($AE25:AL25)</f>
        <v>#REF!</v>
      </c>
      <c r="AM29" s="5" t="e">
        <f>SUM($AE25:AM25)</f>
        <v>#REF!</v>
      </c>
      <c r="AN29" s="5" t="e">
        <f>SUM($AE25:AN25)</f>
        <v>#REF!</v>
      </c>
      <c r="AO29" s="5" t="e">
        <f>SUM($AE25:AO25)</f>
        <v>#REF!</v>
      </c>
      <c r="AP29" s="5" t="e">
        <f>SUM($AE25:AP25)</f>
        <v>#REF!</v>
      </c>
    </row>
    <row r="30" spans="4:55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5" t="str">
        <f>A4</f>
        <v>Figure 3:</v>
      </c>
      <c r="AD30" s="73" t="str">
        <f>FY1399_YTD_Actual!$A$1</f>
        <v>Actual</v>
      </c>
      <c r="AE30" s="5" t="e">
        <f>IF(INDEX(FY1399_YTD_Actual!B$3:B$16,MATCH($B$4,FY1399_YTD_Actual!$A$3:$A$16,0))=0,#N/A,INDEX(FY1399_YTD_Actual!B$3:B$16,MATCH($B$4,FY1399_YTD_Actual!$A$3:$A$16,0)))</f>
        <v>#N/A</v>
      </c>
      <c r="AF30" s="5" t="e">
        <f>IF(INDEX(FY1399_YTD_Actual!C$3:C$16,MATCH($B$4,FY1399_YTD_Actual!$A$3:$A$16,0))=0,#N/A,INDEX(FY1399_YTD_Actual!C$3:C$16,MATCH($B$4,FY1399_YTD_Actual!$A$3:$A$16,0)))</f>
        <v>#N/A</v>
      </c>
      <c r="AG30" s="5" t="e">
        <f>IF(INDEX(FY1399_YTD_Actual!D$3:D$16,MATCH($B$4,FY1399_YTD_Actual!$A$3:$A$16,0))=0,#N/A,INDEX(FY1399_YTD_Actual!D$3:D$16,MATCH($B$4,FY1399_YTD_Actual!$A$3:$A$16,0)))</f>
        <v>#N/A</v>
      </c>
      <c r="AH30" s="5" t="e">
        <f>IF(INDEX(FY1399_YTD_Actual!E$3:E$16,MATCH($B$4,FY1399_YTD_Actual!$A$3:$A$16,0))=0,#N/A,INDEX(FY1399_YTD_Actual!E$3:E$16,MATCH($B$4,FY1399_YTD_Actual!$A$3:$A$16,0)))</f>
        <v>#N/A</v>
      </c>
      <c r="AI30" s="5" t="e">
        <f>IF(INDEX(FY1399_YTD_Actual!F$3:F$16,MATCH($B$4,FY1399_YTD_Actual!$A$3:$A$16,0))=0,#N/A,INDEX(FY1399_YTD_Actual!F$3:F$16,MATCH($B$4,FY1399_YTD_Actual!$A$3:$A$16,0)))</f>
        <v>#N/A</v>
      </c>
      <c r="AJ30" s="5" t="e">
        <f>IF(INDEX(FY1399_YTD_Actual!G$3:G$16,MATCH($B$4,FY1399_YTD_Actual!$A$3:$A$16,0))=0,#N/A,INDEX(FY1399_YTD_Actual!G$3:G$16,MATCH($B$4,FY1399_YTD_Actual!$A$3:$A$16,0)))</f>
        <v>#N/A</v>
      </c>
      <c r="AK30" s="5" t="e">
        <f>IF(INDEX(FY1399_YTD_Actual!H$3:H$16,MATCH($B$4,FY1399_YTD_Actual!$A$3:$A$16,0))=0,#N/A,INDEX(FY1399_YTD_Actual!H$3:H$16,MATCH($B$4,FY1399_YTD_Actual!$A$3:$A$16,0)))</f>
        <v>#N/A</v>
      </c>
      <c r="AL30" s="5" t="e">
        <f>IF(INDEX(FY1399_YTD_Actual!I$3:I$16,MATCH($B$4,FY1399_YTD_Actual!$A$3:$A$16,0))=0,#N/A,INDEX(FY1399_YTD_Actual!I$3:I$16,MATCH($B$4,FY1399_YTD_Actual!$A$3:$A$16,0)))</f>
        <v>#N/A</v>
      </c>
      <c r="AM30" s="5" t="e">
        <f>IF(INDEX(FY1399_YTD_Actual!J$3:J$16,MATCH($B$4,FY1399_YTD_Actual!$A$3:$A$16,0))=0,#N/A,INDEX(FY1399_YTD_Actual!J$3:J$16,MATCH($B$4,FY1399_YTD_Actual!$A$3:$A$16,0)))</f>
        <v>#N/A</v>
      </c>
      <c r="AN30" s="5" t="e">
        <f>IF(INDEX(FY1399_YTD_Actual!K$3:K$16,MATCH($B$4,FY1399_YTD_Actual!$A$3:$A$16,0))=0,#N/A,INDEX(FY1399_YTD_Actual!K$3:K$16,MATCH($B$4,FY1399_YTD_Actual!$A$3:$A$16,0)))</f>
        <v>#N/A</v>
      </c>
      <c r="AO30" s="5" t="e">
        <f>IF(INDEX(FY1399_YTD_Actual!L$3:L$16,MATCH($B$4,FY1399_YTD_Actual!$A$3:$A$16,0))=0,#N/A,INDEX(FY1399_YTD_Actual!L$3:L$16,MATCH($B$4,FY1399_YTD_Actual!$A$3:$A$16,0)))</f>
        <v>#N/A</v>
      </c>
      <c r="AP30" s="5" t="e">
        <f>IF(INDEX(FY1399_YTD_Actual!M$3:M$16,MATCH($B$4,FY1399_YTD_Actual!$A$3:$A$16,0))=0,#N/A,INDEX(FY1399_YTD_Actual!M$3:M$16,MATCH($B$4,FY1399_YTD_Actual!$A$3:$A$16,0)))</f>
        <v>#N/A</v>
      </c>
    </row>
    <row r="31" spans="4:5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5" t="str">
        <f>AD31&amp;$B$4</f>
        <v>FY1399 TargetsCustoms Revenues</v>
      </c>
      <c r="AD31" s="5" t="str">
        <f>'Targets &amp; historical'!$C$94</f>
        <v>FY1399 Targets</v>
      </c>
      <c r="AE31" s="5">
        <f>INDEX('Targets &amp; historical'!C$3:C$41,MATCH(Charts!$AC31,'Targets &amp; historical'!$A$3:$A$41,0))</f>
        <v>2741.3219709605087</v>
      </c>
      <c r="AF31" s="5">
        <f>INDEX('Targets &amp; historical'!D$3:D$41,MATCH(Charts!$AC31,'Targets &amp; historical'!$A$3:$A$41,0))</f>
        <v>2741.3219709605087</v>
      </c>
      <c r="AG31" s="5">
        <f>INDEX('Targets &amp; historical'!E$3:E$41,MATCH(Charts!$AC31,'Targets &amp; historical'!$A$3:$A$41,0))</f>
        <v>2741.3219709605087</v>
      </c>
      <c r="AH31" s="5">
        <f>INDEX('Targets &amp; historical'!F$3:F$41,MATCH(Charts!$AC31,'Targets &amp; historical'!$A$3:$A$41,0))</f>
        <v>2865.9275150950766</v>
      </c>
      <c r="AI31" s="5">
        <f>INDEX('Targets &amp; historical'!G$3:G$41,MATCH(Charts!$AC31,'Targets &amp; historical'!$A$3:$A$41,0))</f>
        <v>2865.9275150950766</v>
      </c>
      <c r="AJ31" s="5">
        <f>INDEX('Targets &amp; historical'!H$3:H$41,MATCH(Charts!$AC31,'Targets &amp; historical'!$A$3:$A$41,0))</f>
        <v>2865.9275150950766</v>
      </c>
      <c r="AK31" s="5">
        <f>INDEX('Targets &amp; historical'!I$3:I$41,MATCH(Charts!$AC31,'Targets &amp; historical'!$A$3:$A$41,0))</f>
        <v>3115.1386033642138</v>
      </c>
      <c r="AL31" s="5">
        <f>INDEX('Targets &amp; historical'!J$3:J$41,MATCH(Charts!$AC31,'Targets &amp; historical'!$A$3:$A$41,0))</f>
        <v>3115.1386033642138</v>
      </c>
      <c r="AM31" s="5">
        <f>INDEX('Targets &amp; historical'!K$3:K$41,MATCH(Charts!$AC31,'Targets &amp; historical'!$A$3:$A$41,0))</f>
        <v>3115.1386033642138</v>
      </c>
      <c r="AN31" s="5">
        <f>INDEX('Targets &amp; historical'!L$3:L$41,MATCH(Charts!$AC31,'Targets &amp; historical'!$A$3:$A$41,0))</f>
        <v>3738.1663240370567</v>
      </c>
      <c r="AO31" s="5">
        <f>INDEX('Targets &amp; historical'!M$3:M$41,MATCH(Charts!$AC31,'Targets &amp; historical'!$A$3:$A$41,0))</f>
        <v>3738.1663240370567</v>
      </c>
      <c r="AP31" s="5">
        <f>INDEX('Targets &amp; historical'!N$3:N$41,MATCH(Charts!$AC31,'Targets &amp; historical'!$A$3:$A$41,0))</f>
        <v>3738.1663240370567</v>
      </c>
    </row>
    <row r="32" spans="4:55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5" t="str">
        <f>AD32&amp;$B$4</f>
        <v>FY1398Customs Revenues</v>
      </c>
      <c r="AD32" s="5" t="str">
        <f>'Targets &amp; historical'!$C$95</f>
        <v>FY1398</v>
      </c>
      <c r="AE32" s="5">
        <f>INDEX('Targets &amp; historical'!C$3:C$41,MATCH(Charts!$AC32,'Targets &amp; historical'!$A$3:$A$41,0))</f>
        <v>3319.3109920000002</v>
      </c>
      <c r="AF32" s="5">
        <f>INDEX('Targets &amp; historical'!D$3:D$41,MATCH(Charts!$AC32,'Targets &amp; historical'!$A$3:$A$41,0))</f>
        <v>3053.0497110000001</v>
      </c>
      <c r="AG32" s="5">
        <f>INDEX('Targets &amp; historical'!E$3:E$41,MATCH(Charts!$AC32,'Targets &amp; historical'!$A$3:$A$41,0))</f>
        <v>3110.9421699999998</v>
      </c>
      <c r="AH32" s="5">
        <f>INDEX('Targets &amp; historical'!F$3:F$41,MATCH(Charts!$AC32,'Targets &amp; historical'!$A$3:$A$41,0))</f>
        <v>3138.926383</v>
      </c>
      <c r="AI32" s="5">
        <f>INDEX('Targets &amp; historical'!G$3:G$41,MATCH(Charts!$AC32,'Targets &amp; historical'!$A$3:$A$41,0))</f>
        <v>3434.9736870000002</v>
      </c>
      <c r="AJ32" s="5">
        <f>INDEX('Targets &amp; historical'!H$3:H$41,MATCH(Charts!$AC32,'Targets &amp; historical'!$A$3:$A$41,0))</f>
        <v>2808.631128</v>
      </c>
      <c r="AK32" s="5">
        <f>INDEX('Targets &amp; historical'!I$3:I$41,MATCH(Charts!$AC32,'Targets &amp; historical'!$A$3:$A$41,0))</f>
        <v>3478.9600380000002</v>
      </c>
      <c r="AL32" s="5">
        <f>INDEX('Targets &amp; historical'!J$3:J$41,MATCH(Charts!$AC32,'Targets &amp; historical'!$A$3:$A$41,0))</f>
        <v>2496.7331370000002</v>
      </c>
      <c r="AM32" s="5">
        <f>INDEX('Targets &amp; historical'!K$3:K$41,MATCH(Charts!$AC32,'Targets &amp; historical'!$A$3:$A$41,0))</f>
        <v>2893.9108150000002</v>
      </c>
      <c r="AN32" s="5">
        <f>INDEX('Targets &amp; historical'!L$3:L$41,MATCH(Charts!$AC32,'Targets &amp; historical'!$A$3:$A$41,0))</f>
        <v>2610.28863</v>
      </c>
      <c r="AO32" s="5">
        <f>INDEX('Targets &amp; historical'!M$3:M$41,MATCH(Charts!$AC32,'Targets &amp; historical'!$A$3:$A$41,0))</f>
        <v>3206.019526</v>
      </c>
      <c r="AP32" s="5">
        <f>INDEX('Targets &amp; historical'!N$3:N$41,MATCH(Charts!$AC32,'Targets &amp; historical'!$A$3:$A$41,0))</f>
        <v>3554.2246930000001</v>
      </c>
    </row>
    <row r="33" spans="4:5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73" t="s">
        <v>28</v>
      </c>
    </row>
    <row r="34" spans="4:5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5" t="str">
        <f t="shared" ref="AD34:AE36" si="9">AD30</f>
        <v>Actual</v>
      </c>
      <c r="AE34" s="5" t="e">
        <f t="shared" si="9"/>
        <v>#N/A</v>
      </c>
      <c r="AF34" s="5" t="e">
        <f>SUM($AE30:AF30)</f>
        <v>#N/A</v>
      </c>
      <c r="AG34" s="5" t="e">
        <f>SUM($AE30:AG30)</f>
        <v>#N/A</v>
      </c>
      <c r="AH34" s="5" t="e">
        <f>SUM($AE30:AH30)</f>
        <v>#N/A</v>
      </c>
      <c r="AI34" s="5" t="e">
        <f>SUM($AE30:AI30)</f>
        <v>#N/A</v>
      </c>
      <c r="AJ34" s="5" t="e">
        <f>SUM($AE30:AJ30)</f>
        <v>#N/A</v>
      </c>
      <c r="AK34" s="5" t="e">
        <f>SUM($AE30:AK30)</f>
        <v>#N/A</v>
      </c>
      <c r="AL34" s="5" t="e">
        <f>SUM($AE30:AL30)</f>
        <v>#N/A</v>
      </c>
      <c r="AM34" s="5" t="e">
        <f>SUM($AE30:AM30)</f>
        <v>#N/A</v>
      </c>
      <c r="AN34" s="5" t="e">
        <f>SUM($AE30:AN30)</f>
        <v>#N/A</v>
      </c>
      <c r="AO34" s="5" t="e">
        <f>SUM($AE30:AO30)</f>
        <v>#N/A</v>
      </c>
      <c r="AP34" s="5" t="e">
        <f>SUM($AE30:AP30)</f>
        <v>#N/A</v>
      </c>
      <c r="AQ34" s="5" t="str">
        <f>AQ27</f>
        <v>Flag if any</v>
      </c>
      <c r="AR34" s="5" t="e">
        <f t="shared" ref="AR34:BC34" si="10">IF((1-AE34/AE35)&gt;$B$11,AE34,#N/A)</f>
        <v>#N/A</v>
      </c>
      <c r="AS34" s="5" t="e">
        <f t="shared" si="10"/>
        <v>#N/A</v>
      </c>
      <c r="AT34" s="5" t="e">
        <f t="shared" si="10"/>
        <v>#N/A</v>
      </c>
      <c r="AU34" s="5" t="e">
        <f t="shared" si="10"/>
        <v>#N/A</v>
      </c>
      <c r="AV34" s="5" t="e">
        <f t="shared" si="10"/>
        <v>#N/A</v>
      </c>
      <c r="AW34" s="5" t="e">
        <f t="shared" si="10"/>
        <v>#N/A</v>
      </c>
      <c r="AX34" s="5" t="e">
        <f t="shared" si="10"/>
        <v>#N/A</v>
      </c>
      <c r="AY34" s="5" t="e">
        <f t="shared" si="10"/>
        <v>#N/A</v>
      </c>
      <c r="AZ34" s="5" t="e">
        <f t="shared" si="10"/>
        <v>#N/A</v>
      </c>
      <c r="BA34" s="5" t="e">
        <f t="shared" si="10"/>
        <v>#N/A</v>
      </c>
      <c r="BB34" s="5" t="e">
        <f t="shared" si="10"/>
        <v>#N/A</v>
      </c>
      <c r="BC34" s="5" t="e">
        <f t="shared" si="10"/>
        <v>#N/A</v>
      </c>
    </row>
    <row r="35" spans="4:5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5" t="str">
        <f t="shared" si="9"/>
        <v>FY1399 Targets</v>
      </c>
      <c r="AE35" s="5">
        <f t="shared" si="9"/>
        <v>2741.3219709605087</v>
      </c>
      <c r="AF35" s="5">
        <f>SUM($AE31:AF31)</f>
        <v>5482.6439419210174</v>
      </c>
      <c r="AG35" s="5">
        <f>SUM($AE31:AG31)</f>
        <v>8223.9659128815256</v>
      </c>
      <c r="AH35" s="5">
        <f>SUM($AE31:AH31)</f>
        <v>11089.893427976602</v>
      </c>
      <c r="AI35" s="5">
        <f>SUM($AE31:AI31)</f>
        <v>13955.820943071678</v>
      </c>
      <c r="AJ35" s="5">
        <f>SUM($AE31:AJ31)</f>
        <v>16821.748458166756</v>
      </c>
      <c r="AK35" s="5">
        <f>SUM($AE31:AK31)</f>
        <v>19936.887061530972</v>
      </c>
      <c r="AL35" s="5">
        <f>SUM($AE31:AL31)</f>
        <v>23052.025664895184</v>
      </c>
      <c r="AM35" s="5">
        <f>SUM($AE31:AM31)</f>
        <v>26167.164268259396</v>
      </c>
      <c r="AN35" s="5">
        <f>SUM($AE31:AN31)</f>
        <v>29905.330592296454</v>
      </c>
      <c r="AO35" s="5">
        <f>SUM($AE31:AO31)</f>
        <v>33643.496916333512</v>
      </c>
      <c r="AP35" s="5">
        <f>SUM($AE31:AP31)</f>
        <v>37381.663240370566</v>
      </c>
      <c r="AQ35" s="5" t="s">
        <v>67</v>
      </c>
      <c r="AR35" s="5">
        <f>INDEX('Targets &amp; historical'!Q$49:Q$88,MATCH(Charts!$AQ36,'Targets &amp; historical'!$A$49:$A$88,0))</f>
        <v>2767.1476809999999</v>
      </c>
      <c r="AS35" s="5">
        <f>INDEX('Targets &amp; historical'!R$49:R$88,MATCH(Charts!$AQ36,'Targets &amp; historical'!$A$49:$A$88,0))</f>
        <v>5512.2625310000003</v>
      </c>
      <c r="AT35" s="5">
        <f>INDEX('Targets &amp; historical'!S$49:S$88,MATCH(Charts!$AQ36,'Targets &amp; historical'!$A$49:$A$88,0))</f>
        <v>8364.6736830000009</v>
      </c>
      <c r="AU35" s="5">
        <f>INDEX('Targets &amp; historical'!T$49:T$88,MATCH(Charts!$AQ36,'Targets &amp; historical'!$A$49:$A$88,0))</f>
        <v>11015.347142000001</v>
      </c>
      <c r="AV35" s="5">
        <f>INDEX('Targets &amp; historical'!U$49:U$88,MATCH(Charts!$AQ36,'Targets &amp; historical'!$A$49:$A$88,0))</f>
        <v>14080.811514000001</v>
      </c>
      <c r="AW35" s="5">
        <f>INDEX('Targets &amp; historical'!V$49:V$88,MATCH(Charts!$AQ36,'Targets &amp; historical'!$A$49:$A$88,0))</f>
        <v>16771.654914000002</v>
      </c>
      <c r="AX35" s="5">
        <f>INDEX('Targets &amp; historical'!W$49:W$88,MATCH(Charts!$AQ36,'Targets &amp; historical'!$A$49:$A$88,0))</f>
        <v>19899.265291000003</v>
      </c>
      <c r="AY35" s="5">
        <f>INDEX('Targets &amp; historical'!X$49:X$88,MATCH(Charts!$AQ36,'Targets &amp; historical'!$A$49:$A$88,0))</f>
        <v>22996.508669000003</v>
      </c>
      <c r="AZ35" s="5">
        <f>INDEX('Targets &amp; historical'!Y$49:Y$88,MATCH(Charts!$AQ36,'Targets &amp; historical'!$A$49:$A$88,0))</f>
        <v>25526.434085000001</v>
      </c>
      <c r="BA35" s="5">
        <f>INDEX('Targets &amp; historical'!Z$49:Z$88,MATCH(Charts!$AQ36,'Targets &amp; historical'!$A$49:$A$88,0))</f>
        <v>28408.138289000002</v>
      </c>
      <c r="BB35" s="5">
        <f>INDEX('Targets &amp; historical'!AA$49:AA$88,MATCH(Charts!$AQ36,'Targets &amp; historical'!$A$49:$A$88,0))</f>
        <v>31709.239177000003</v>
      </c>
      <c r="BC35" s="5">
        <f>INDEX('Targets &amp; historical'!AB$49:AB$88,MATCH(Charts!$AQ36,'Targets &amp; historical'!$A$49:$A$88,0))</f>
        <v>35192.164741000001</v>
      </c>
    </row>
    <row r="36" spans="4:5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5" t="str">
        <f t="shared" si="9"/>
        <v>FY1398</v>
      </c>
      <c r="AE36" s="5">
        <f t="shared" si="9"/>
        <v>3319.3109920000002</v>
      </c>
      <c r="AF36" s="5">
        <f>SUM($AE32:AF32)</f>
        <v>6372.3607030000003</v>
      </c>
      <c r="AG36" s="5">
        <f>SUM($AE32:AG32)</f>
        <v>9483.3028730000005</v>
      </c>
      <c r="AH36" s="5">
        <f>SUM($AE32:AH32)</f>
        <v>12622.229256000001</v>
      </c>
      <c r="AI36" s="5">
        <f>SUM($AE32:AI32)</f>
        <v>16057.202943</v>
      </c>
      <c r="AJ36" s="5">
        <f>SUM($AE32:AJ32)</f>
        <v>18865.834071000001</v>
      </c>
      <c r="AK36" s="5">
        <f>SUM($AE32:AK32)</f>
        <v>22344.794109000002</v>
      </c>
      <c r="AL36" s="5">
        <f>SUM($AE32:AL32)</f>
        <v>24841.527246000001</v>
      </c>
      <c r="AM36" s="5">
        <f>SUM($AE32:AM32)</f>
        <v>27735.438061000001</v>
      </c>
      <c r="AN36" s="5">
        <f>SUM($AE32:AN32)</f>
        <v>30345.726691</v>
      </c>
      <c r="AO36" s="5">
        <f>SUM($AE32:AO32)</f>
        <v>33551.746217</v>
      </c>
      <c r="AP36" s="5">
        <f>SUM($AE32:AP32)</f>
        <v>37105.970910000004</v>
      </c>
      <c r="AQ36" s="5" t="str">
        <f>$B$10&amp;$B$4</f>
        <v>FY1397Customs Revenues</v>
      </c>
    </row>
    <row r="37" spans="4:5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5" t="e">
        <f>#REF!</f>
        <v>#REF!</v>
      </c>
      <c r="AD37" s="73" t="str">
        <f>FY1399_YTD_Actual!$A$1</f>
        <v>Actual</v>
      </c>
      <c r="AE37" s="5">
        <f>IF(INDEX(FY1399_YTD_Actual!B$3:B$16,MATCH($B$2,FY1399_YTD_Actual!$A$3:$A$16,0))=0,#N/A,INDEX(FY1399_YTD_Actual!B$3:B$16,MATCH($B$2,FY1399_YTD_Actual!$A$3:$A$16,0)))</f>
        <v>11900.453330929999</v>
      </c>
      <c r="AF37" s="5">
        <f>IF(INDEX(FY1399_YTD_Actual!C$3:C$16,MATCH($B$2,FY1399_YTD_Actual!$A$3:$A$16,0))=0,#N/A,INDEX(FY1399_YTD_Actual!C$3:C$16,MATCH($B$2,FY1399_YTD_Actual!$A$3:$A$16,0)))</f>
        <v>12462.19516782</v>
      </c>
      <c r="AG37" s="5">
        <f>IF(INDEX(FY1399_YTD_Actual!D$3:D$16,MATCH($B$2,FY1399_YTD_Actual!$A$3:$A$16,0))=0,#N/A,INDEX(FY1399_YTD_Actual!D$3:D$16,MATCH($B$2,FY1399_YTD_Actual!$A$3:$A$16,0)))</f>
        <v>13093.197366109998</v>
      </c>
      <c r="AH37" s="5">
        <f>IF(INDEX(FY1399_YTD_Actual!E$3:E$16,MATCH($B$2,FY1399_YTD_Actual!$A$3:$A$16,0))=0,#N/A,INDEX(FY1399_YTD_Actual!E$3:E$16,MATCH($B$2,FY1399_YTD_Actual!$A$3:$A$16,0)))</f>
        <v>21464.232735639998</v>
      </c>
      <c r="AI37" s="5">
        <f>IF(INDEX(FY1399_YTD_Actual!F$3:F$16,MATCH($B$2,FY1399_YTD_Actual!$A$3:$A$16,0))=0,#N/A,INDEX(FY1399_YTD_Actual!F$3:F$16,MATCH($B$2,FY1399_YTD_Actual!$A$3:$A$16,0)))</f>
        <v>9005.0932801599993</v>
      </c>
      <c r="AJ37" s="5">
        <f>IF(INDEX(FY1399_YTD_Actual!G$3:G$16,MATCH($B$2,FY1399_YTD_Actual!$A$3:$A$16,0))=0,#N/A,INDEX(FY1399_YTD_Actual!G$3:G$16,MATCH($B$2,FY1399_YTD_Actual!$A$3:$A$16,0)))</f>
        <v>8699.3523175100017</v>
      </c>
      <c r="AK37" s="5">
        <f>IF(INDEX(FY1399_YTD_Actual!H$3:H$16,MATCH($B$2,FY1399_YTD_Actual!$A$3:$A$16,0))=0,#N/A,INDEX(FY1399_YTD_Actual!H$3:H$16,MATCH($B$2,FY1399_YTD_Actual!$A$3:$A$16,0)))</f>
        <v>14726.8083628</v>
      </c>
      <c r="AL37" s="5">
        <f>IF(INDEX(FY1399_YTD_Actual!I$3:I$16,MATCH($B$2,FY1399_YTD_Actual!$A$3:$A$16,0))=0,#N/A,INDEX(FY1399_YTD_Actual!I$3:I$16,MATCH($B$2,FY1399_YTD_Actual!$A$3:$A$16,0)))</f>
        <v>9924.4118949499971</v>
      </c>
      <c r="AM37" s="5">
        <f>IF(INDEX(FY1399_YTD_Actual!J$3:J$16,MATCH($B$2,FY1399_YTD_Actual!$A$3:$A$16,0))=0,#N/A,INDEX(FY1399_YTD_Actual!J$3:J$16,MATCH($B$2,FY1399_YTD_Actual!$A$3:$A$16,0)))</f>
        <v>13886.070038669999</v>
      </c>
      <c r="AN37" s="5">
        <f>IF(INDEX(FY1399_YTD_Actual!K$3:K$16,MATCH($B$2,FY1399_YTD_Actual!$A$3:$A$16,0))=0,#N/A,INDEX(FY1399_YTD_Actual!K$3:K$16,MATCH($B$2,FY1399_YTD_Actual!$A$3:$A$16,0)))</f>
        <v>14298.75739744</v>
      </c>
      <c r="AO37" s="5" t="e">
        <f>IF(INDEX(FY1399_YTD_Actual!L$3:L$16,MATCH($B$2,FY1399_YTD_Actual!$A$3:$A$16,0))=0,#N/A,INDEX(FY1399_YTD_Actual!L$3:L$16,MATCH($B$2,FY1399_YTD_Actual!$A$3:$A$16,0)))</f>
        <v>#N/A</v>
      </c>
      <c r="AP37" s="5" t="e">
        <f>IF(INDEX(FY1399_YTD_Actual!M$3:M$16,MATCH($B$2,FY1399_YTD_Actual!$A$3:$A$16,0))=0,#N/A,INDEX(FY1399_YTD_Actual!M$3:M$16,MATCH($B$2,FY1399_YTD_Actual!$A$3:$A$16,0)))</f>
        <v>#N/A</v>
      </c>
    </row>
    <row r="38" spans="4:5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5" t="e">
        <f>AD38&amp;#REF!</f>
        <v>#REF!</v>
      </c>
      <c r="AD38" s="5" t="str">
        <f>'Targets &amp; historical'!$C$94</f>
        <v>FY1399 Targets</v>
      </c>
      <c r="AE38" s="5" t="e">
        <f>INDEX('Targets &amp; historical'!C$3:C$41,MATCH(Charts!$AC38,'Targets &amp; historical'!$A$3:$A$41,0))</f>
        <v>#REF!</v>
      </c>
      <c r="AF38" s="5" t="e">
        <f>INDEX('Targets &amp; historical'!D$3:D$41,MATCH(Charts!$AC38,'Targets &amp; historical'!$A$3:$A$41,0))</f>
        <v>#REF!</v>
      </c>
      <c r="AG38" s="5" t="e">
        <f>INDEX('Targets &amp; historical'!E$3:E$41,MATCH(Charts!$AC38,'Targets &amp; historical'!$A$3:$A$41,0))</f>
        <v>#REF!</v>
      </c>
      <c r="AH38" s="5" t="e">
        <f>INDEX('Targets &amp; historical'!F$3:F$41,MATCH(Charts!$AC38,'Targets &amp; historical'!$A$3:$A$41,0))</f>
        <v>#REF!</v>
      </c>
      <c r="AI38" s="5" t="e">
        <f>INDEX('Targets &amp; historical'!G$3:G$41,MATCH(Charts!$AC38,'Targets &amp; historical'!$A$3:$A$41,0))</f>
        <v>#REF!</v>
      </c>
      <c r="AJ38" s="5" t="e">
        <f>INDEX('Targets &amp; historical'!H$3:H$41,MATCH(Charts!$AC38,'Targets &amp; historical'!$A$3:$A$41,0))</f>
        <v>#REF!</v>
      </c>
      <c r="AK38" s="5" t="e">
        <f>INDEX('Targets &amp; historical'!I$3:I$41,MATCH(Charts!$AC38,'Targets &amp; historical'!$A$3:$A$41,0))</f>
        <v>#REF!</v>
      </c>
      <c r="AL38" s="5" t="e">
        <f>INDEX('Targets &amp; historical'!J$3:J$41,MATCH(Charts!$AC38,'Targets &amp; historical'!$A$3:$A$41,0))</f>
        <v>#REF!</v>
      </c>
      <c r="AM38" s="5" t="e">
        <f>INDEX('Targets &amp; historical'!K$3:K$41,MATCH(Charts!$AC38,'Targets &amp; historical'!$A$3:$A$41,0))</f>
        <v>#REF!</v>
      </c>
      <c r="AN38" s="5" t="e">
        <f>INDEX('Targets &amp; historical'!L$3:L$41,MATCH(Charts!$AC38,'Targets &amp; historical'!$A$3:$A$41,0))</f>
        <v>#REF!</v>
      </c>
      <c r="AO38" s="5" t="e">
        <f>INDEX('Targets &amp; historical'!M$3:M$41,MATCH(Charts!$AC38,'Targets &amp; historical'!$A$3:$A$41,0))</f>
        <v>#REF!</v>
      </c>
      <c r="AP38" s="5" t="e">
        <f>INDEX('Targets &amp; historical'!N$3:N$41,MATCH(Charts!$AC38,'Targets &amp; historical'!$A$3:$A$41,0))</f>
        <v>#REF!</v>
      </c>
    </row>
    <row r="39" spans="4:5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5" t="e">
        <f>AD39&amp;#REF!</f>
        <v>#REF!</v>
      </c>
      <c r="AD39" s="5" t="str">
        <f>'Targets &amp; historical'!$C$95</f>
        <v>FY1398</v>
      </c>
      <c r="AE39" s="5" t="e">
        <f>INDEX('Targets &amp; historical'!C$3:C$41,MATCH(Charts!$AC39,'Targets &amp; historical'!$A$3:$A$41,0))</f>
        <v>#REF!</v>
      </c>
      <c r="AF39" s="5" t="e">
        <f>INDEX('Targets &amp; historical'!D$3:D$41,MATCH(Charts!$AC39,'Targets &amp; historical'!$A$3:$A$41,0))</f>
        <v>#REF!</v>
      </c>
      <c r="AG39" s="5" t="e">
        <f>INDEX('Targets &amp; historical'!E$3:E$41,MATCH(Charts!$AC39,'Targets &amp; historical'!$A$3:$A$41,0))</f>
        <v>#REF!</v>
      </c>
      <c r="AH39" s="5" t="e">
        <f>INDEX('Targets &amp; historical'!F$3:F$41,MATCH(Charts!$AC39,'Targets &amp; historical'!$A$3:$A$41,0))</f>
        <v>#REF!</v>
      </c>
      <c r="AI39" s="5" t="e">
        <f>INDEX('Targets &amp; historical'!G$3:G$41,MATCH(Charts!$AC39,'Targets &amp; historical'!$A$3:$A$41,0))</f>
        <v>#REF!</v>
      </c>
      <c r="AJ39" s="5" t="e">
        <f>INDEX('Targets &amp; historical'!H$3:H$41,MATCH(Charts!$AC39,'Targets &amp; historical'!$A$3:$A$41,0))</f>
        <v>#REF!</v>
      </c>
      <c r="AK39" s="5" t="e">
        <f>INDEX('Targets &amp; historical'!I$3:I$41,MATCH(Charts!$AC39,'Targets &amp; historical'!$A$3:$A$41,0))</f>
        <v>#REF!</v>
      </c>
      <c r="AL39" s="5" t="e">
        <f>INDEX('Targets &amp; historical'!J$3:J$41,MATCH(Charts!$AC39,'Targets &amp; historical'!$A$3:$A$41,0))</f>
        <v>#REF!</v>
      </c>
      <c r="AM39" s="5" t="e">
        <f>INDEX('Targets &amp; historical'!K$3:K$41,MATCH(Charts!$AC39,'Targets &amp; historical'!$A$3:$A$41,0))</f>
        <v>#REF!</v>
      </c>
      <c r="AN39" s="5" t="e">
        <f>INDEX('Targets &amp; historical'!L$3:L$41,MATCH(Charts!$AC39,'Targets &amp; historical'!$A$3:$A$41,0))</f>
        <v>#REF!</v>
      </c>
      <c r="AO39" s="5" t="e">
        <f>INDEX('Targets &amp; historical'!M$3:M$41,MATCH(Charts!$AC39,'Targets &amp; historical'!$A$3:$A$41,0))</f>
        <v>#REF!</v>
      </c>
      <c r="AP39" s="5" t="e">
        <f>INDEX('Targets &amp; historical'!N$3:N$41,MATCH(Charts!$AC39,'Targets &amp; historical'!$A$3:$A$41,0))</f>
        <v>#REF!</v>
      </c>
    </row>
    <row r="40" spans="4:5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73" t="s">
        <v>28</v>
      </c>
    </row>
    <row r="41" spans="4:5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5" t="str">
        <f t="shared" ref="AD41:AE43" si="11">AD37</f>
        <v>Actual</v>
      </c>
      <c r="AE41" s="5">
        <f t="shared" si="11"/>
        <v>11900.453330929999</v>
      </c>
      <c r="AF41" s="5">
        <f>SUM($AE37:AF37)</f>
        <v>24362.648498750001</v>
      </c>
      <c r="AG41" s="5">
        <f>SUM($AE37:AG37)</f>
        <v>37455.845864859999</v>
      </c>
      <c r="AH41" s="5">
        <f>SUM($AE37:AH37)</f>
        <v>58920.078600499997</v>
      </c>
      <c r="AI41" s="5">
        <f>SUM($AE37:AI37)</f>
        <v>67925.171880659997</v>
      </c>
      <c r="AJ41" s="5">
        <f>SUM($AE37:AJ37)</f>
        <v>76624.524198169995</v>
      </c>
      <c r="AK41" s="5">
        <f>SUM($AE37:AK37)</f>
        <v>91351.332560969997</v>
      </c>
      <c r="AL41" s="5">
        <f>SUM($AE37:AL37)</f>
        <v>101275.74445591999</v>
      </c>
      <c r="AM41" s="5">
        <f>SUM($AE37:AM37)</f>
        <v>115161.81449459</v>
      </c>
      <c r="AN41" s="5">
        <f>SUM($AE37:AN37)</f>
        <v>129460.57189203</v>
      </c>
      <c r="AO41" s="5" t="e">
        <f>SUM($AE37:AO37)</f>
        <v>#N/A</v>
      </c>
      <c r="AP41" s="5" t="e">
        <f>SUM($AE37:AP37)</f>
        <v>#N/A</v>
      </c>
      <c r="AQ41" s="5" t="str">
        <f>AQ34</f>
        <v>Flag if any</v>
      </c>
      <c r="AR41" s="5" t="e">
        <f t="shared" ref="AR41:BC41" si="12">IF((1-AE41/AE42)&gt;$B$11,AE41,#N/A)</f>
        <v>#REF!</v>
      </c>
      <c r="AS41" s="5" t="e">
        <f t="shared" si="12"/>
        <v>#REF!</v>
      </c>
      <c r="AT41" s="5" t="e">
        <f t="shared" si="12"/>
        <v>#REF!</v>
      </c>
      <c r="AU41" s="5" t="e">
        <f t="shared" si="12"/>
        <v>#REF!</v>
      </c>
      <c r="AV41" s="5" t="e">
        <f t="shared" si="12"/>
        <v>#REF!</v>
      </c>
      <c r="AW41" s="5" t="e">
        <f t="shared" si="12"/>
        <v>#REF!</v>
      </c>
      <c r="AX41" s="5" t="e">
        <f t="shared" si="12"/>
        <v>#REF!</v>
      </c>
      <c r="AY41" s="5" t="e">
        <f t="shared" si="12"/>
        <v>#REF!</v>
      </c>
      <c r="AZ41" s="5" t="e">
        <f t="shared" si="12"/>
        <v>#REF!</v>
      </c>
      <c r="BA41" s="5" t="e">
        <f t="shared" si="12"/>
        <v>#REF!</v>
      </c>
      <c r="BB41" s="5" t="e">
        <f t="shared" si="12"/>
        <v>#N/A</v>
      </c>
      <c r="BC41" s="5" t="e">
        <f t="shared" si="12"/>
        <v>#N/A</v>
      </c>
    </row>
    <row r="42" spans="4:5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5" t="str">
        <f t="shared" si="11"/>
        <v>FY1399 Targets</v>
      </c>
      <c r="AE42" s="5" t="e">
        <f t="shared" si="11"/>
        <v>#REF!</v>
      </c>
      <c r="AF42" s="5" t="e">
        <f>SUM($AE38:AF38)</f>
        <v>#REF!</v>
      </c>
      <c r="AG42" s="5" t="e">
        <f>SUM($AE38:AG38)</f>
        <v>#REF!</v>
      </c>
      <c r="AH42" s="5" t="e">
        <f>SUM($AE38:AH38)</f>
        <v>#REF!</v>
      </c>
      <c r="AI42" s="5" t="e">
        <f>SUM($AE38:AI38)</f>
        <v>#REF!</v>
      </c>
      <c r="AJ42" s="5" t="e">
        <f>SUM($AE38:AJ38)</f>
        <v>#REF!</v>
      </c>
      <c r="AK42" s="5" t="e">
        <f>SUM($AE38:AK38)</f>
        <v>#REF!</v>
      </c>
      <c r="AL42" s="5" t="e">
        <f>SUM($AE38:AL38)</f>
        <v>#REF!</v>
      </c>
      <c r="AM42" s="5" t="e">
        <f>SUM($AE38:AM38)</f>
        <v>#REF!</v>
      </c>
      <c r="AN42" s="5" t="e">
        <f>SUM($AE38:AN38)</f>
        <v>#REF!</v>
      </c>
      <c r="AO42" s="5" t="e">
        <f>SUM($AE38:AO38)</f>
        <v>#REF!</v>
      </c>
      <c r="AP42" s="5" t="e">
        <f>SUM($AE38:AP38)</f>
        <v>#REF!</v>
      </c>
    </row>
    <row r="43" spans="4:5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5" t="str">
        <f t="shared" si="11"/>
        <v>FY1398</v>
      </c>
      <c r="AE43" s="5" t="e">
        <f t="shared" si="11"/>
        <v>#REF!</v>
      </c>
      <c r="AF43" s="5" t="e">
        <f>SUM($AE39:AF39)</f>
        <v>#REF!</v>
      </c>
      <c r="AG43" s="5" t="e">
        <f>SUM($AE39:AG39)</f>
        <v>#REF!</v>
      </c>
      <c r="AH43" s="5" t="e">
        <f>SUM($AE39:AH39)</f>
        <v>#REF!</v>
      </c>
      <c r="AI43" s="5" t="e">
        <f>SUM($AE39:AI39)</f>
        <v>#REF!</v>
      </c>
      <c r="AJ43" s="5" t="e">
        <f>SUM($AE39:AJ39)</f>
        <v>#REF!</v>
      </c>
      <c r="AK43" s="5" t="e">
        <f>SUM($AE39:AK39)</f>
        <v>#REF!</v>
      </c>
      <c r="AL43" s="5" t="e">
        <f>SUM($AE39:AL39)</f>
        <v>#REF!</v>
      </c>
      <c r="AM43" s="5" t="e">
        <f>SUM($AE39:AM39)</f>
        <v>#REF!</v>
      </c>
      <c r="AN43" s="5" t="e">
        <f>SUM($AE39:AN39)</f>
        <v>#REF!</v>
      </c>
      <c r="AO43" s="5" t="e">
        <f>SUM($AE39:AO39)</f>
        <v>#REF!</v>
      </c>
      <c r="AP43" s="5" t="e">
        <f>SUM($AE39:AP39)</f>
        <v>#REF!</v>
      </c>
    </row>
    <row r="44" spans="4:55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5" t="str">
        <f>A5</f>
        <v>Figure 4:</v>
      </c>
      <c r="AD44" s="73" t="str">
        <f>FY1399_YTD_Actual!$A$1</f>
        <v>Actual</v>
      </c>
      <c r="AE44" s="5" t="e">
        <f>IF(INDEX(FY1399_YTD_Actual!B$3:B$16,MATCH($B$5,FY1399_YTD_Actual!$A$3:$A$16,0))=0,#N/A,INDEX(FY1399_YTD_Actual!B$3:B$16,MATCH($B$5,FY1399_YTD_Actual!$A$3:$A$16,0)))</f>
        <v>#N/A</v>
      </c>
      <c r="AF44" s="5" t="e">
        <f>IF(INDEX(FY1399_YTD_Actual!C$3:C$16,MATCH($B$5,FY1399_YTD_Actual!$A$3:$A$16,0))=0,#N/A,INDEX(FY1399_YTD_Actual!C$3:C$16,MATCH($B$5,FY1399_YTD_Actual!$A$3:$A$16,0)))</f>
        <v>#N/A</v>
      </c>
      <c r="AG44" s="5" t="e">
        <f>IF(INDEX(FY1399_YTD_Actual!D$3:D$16,MATCH($B$5,FY1399_YTD_Actual!$A$3:$A$16,0))=0,#N/A,INDEX(FY1399_YTD_Actual!D$3:D$16,MATCH($B$5,FY1399_YTD_Actual!$A$3:$A$16,0)))</f>
        <v>#N/A</v>
      </c>
      <c r="AH44" s="5" t="e">
        <f>IF(INDEX(FY1399_YTD_Actual!E$3:E$16,MATCH($B$5,FY1399_YTD_Actual!$A$3:$A$16,0))=0,#N/A,INDEX(FY1399_YTD_Actual!E$3:E$16,MATCH($B$5,FY1399_YTD_Actual!$A$3:$A$16,0)))</f>
        <v>#N/A</v>
      </c>
      <c r="AI44" s="5" t="e">
        <f>IF(INDEX(FY1399_YTD_Actual!F$3:F$16,MATCH($B$5,FY1399_YTD_Actual!$A$3:$A$16,0))=0,#N/A,INDEX(FY1399_YTD_Actual!F$3:F$16,MATCH($B$5,FY1399_YTD_Actual!$A$3:$A$16,0)))</f>
        <v>#N/A</v>
      </c>
      <c r="AJ44" s="5" t="e">
        <f>IF(INDEX(FY1399_YTD_Actual!G$3:G$16,MATCH($B$5,FY1399_YTD_Actual!$A$3:$A$16,0))=0,#N/A,INDEX(FY1399_YTD_Actual!G$3:G$16,MATCH($B$5,FY1399_YTD_Actual!$A$3:$A$16,0)))</f>
        <v>#N/A</v>
      </c>
      <c r="AK44" s="5" t="e">
        <f>IF(INDEX(FY1399_YTD_Actual!H$3:H$16,MATCH($B$5,FY1399_YTD_Actual!$A$3:$A$16,0))=0,#N/A,INDEX(FY1399_YTD_Actual!H$3:H$16,MATCH($B$5,FY1399_YTD_Actual!$A$3:$A$16,0)))</f>
        <v>#N/A</v>
      </c>
      <c r="AL44" s="5" t="e">
        <f>IF(INDEX(FY1399_YTD_Actual!I$3:I$16,MATCH($B$5,FY1399_YTD_Actual!$A$3:$A$16,0))=0,#N/A,INDEX(FY1399_YTD_Actual!I$3:I$16,MATCH($B$5,FY1399_YTD_Actual!$A$3:$A$16,0)))</f>
        <v>#N/A</v>
      </c>
      <c r="AM44" s="5" t="e">
        <f>IF(INDEX(FY1399_YTD_Actual!J$3:J$16,MATCH($B$5,FY1399_YTD_Actual!$A$3:$A$16,0))=0,#N/A,INDEX(FY1399_YTD_Actual!J$3:J$16,MATCH($B$5,FY1399_YTD_Actual!$A$3:$A$16,0)))</f>
        <v>#N/A</v>
      </c>
      <c r="AN44" s="5" t="e">
        <f>IF(INDEX(FY1399_YTD_Actual!K$3:K$16,MATCH($B$5,FY1399_YTD_Actual!$A$3:$A$16,0))=0,#N/A,INDEX(FY1399_YTD_Actual!K$3:K$16,MATCH($B$5,FY1399_YTD_Actual!$A$3:$A$16,0)))</f>
        <v>#N/A</v>
      </c>
      <c r="AO44" s="5" t="e">
        <f>IF(INDEX(FY1399_YTD_Actual!L$3:L$16,MATCH($B$5,FY1399_YTD_Actual!$A$3:$A$16,0))=0,#N/A,INDEX(FY1399_YTD_Actual!L$3:L$16,MATCH($B$5,FY1399_YTD_Actual!$A$3:$A$16,0)))</f>
        <v>#N/A</v>
      </c>
      <c r="AP44" s="5" t="e">
        <f>IF(INDEX(FY1399_YTD_Actual!M$3:M$16,MATCH($B$5,FY1399_YTD_Actual!$A$3:$A$16,0))=0,#N/A,INDEX(FY1399_YTD_Actual!M$3:M$16,MATCH($B$5,FY1399_YTD_Actual!$A$3:$A$16,0)))</f>
        <v>#N/A</v>
      </c>
    </row>
    <row r="45" spans="4:55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5" t="str">
        <f>AD45&amp;$B$5</f>
        <v>FY1399 TargetsNon-tax Revenues</v>
      </c>
      <c r="AD45" s="5" t="str">
        <f>'Targets &amp; historical'!$C$94</f>
        <v>FY1399 Targets</v>
      </c>
      <c r="AE45" s="5">
        <f>INDEX('Targets &amp; historical'!C$3:C$41,MATCH(Charts!$AC45,'Targets &amp; historical'!$A$3:$A$41,0))</f>
        <v>6268.251850360728</v>
      </c>
      <c r="AF45" s="5">
        <f>INDEX('Targets &amp; historical'!D$3:D$41,MATCH(Charts!$AC45,'Targets &amp; historical'!$A$3:$A$41,0))</f>
        <v>6268.251850360728</v>
      </c>
      <c r="AG45" s="5">
        <f>INDEX('Targets &amp; historical'!E$3:E$41,MATCH(Charts!$AC45,'Targets &amp; historical'!$A$3:$A$41,0))</f>
        <v>6268.251850360728</v>
      </c>
      <c r="AH45" s="5">
        <f>INDEX('Targets &amp; historical'!F$3:F$41,MATCH(Charts!$AC45,'Targets &amp; historical'!$A$3:$A$41,0))</f>
        <v>6553.1723890134881</v>
      </c>
      <c r="AI45" s="5">
        <f>INDEX('Targets &amp; historical'!G$3:G$41,MATCH(Charts!$AC45,'Targets &amp; historical'!$A$3:$A$41,0))</f>
        <v>6553.1723890134881</v>
      </c>
      <c r="AJ45" s="5">
        <f>INDEX('Targets &amp; historical'!H$3:H$41,MATCH(Charts!$AC45,'Targets &amp; historical'!$A$3:$A$41,0))</f>
        <v>6553.1723890134881</v>
      </c>
      <c r="AK45" s="5">
        <f>INDEX('Targets &amp; historical'!I$3:I$41,MATCH(Charts!$AC45,'Targets &amp; historical'!$A$3:$A$41,0))</f>
        <v>7123.0134663190083</v>
      </c>
      <c r="AL45" s="5">
        <f>INDEX('Targets &amp; historical'!J$3:J$41,MATCH(Charts!$AC45,'Targets &amp; historical'!$A$3:$A$41,0))</f>
        <v>7123.0134663190083</v>
      </c>
      <c r="AM45" s="5">
        <f>INDEX('Targets &amp; historical'!K$3:K$41,MATCH(Charts!$AC45,'Targets &amp; historical'!$A$3:$A$41,0))</f>
        <v>7123.0134663190083</v>
      </c>
      <c r="AN45" s="5">
        <f>INDEX('Targets &amp; historical'!L$3:L$41,MATCH(Charts!$AC45,'Targets &amp; historical'!$A$3:$A$41,0))</f>
        <v>8547.6161595828107</v>
      </c>
      <c r="AO45" s="5">
        <f>INDEX('Targets &amp; historical'!M$3:M$41,MATCH(Charts!$AC45,'Targets &amp; historical'!$A$3:$A$41,0))</f>
        <v>8547.6161595828107</v>
      </c>
      <c r="AP45" s="5">
        <f>INDEX('Targets &amp; historical'!N$3:N$41,MATCH(Charts!$AC45,'Targets &amp; historical'!$A$3:$A$41,0))</f>
        <v>8547.6161595828107</v>
      </c>
    </row>
    <row r="46" spans="4:55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5" t="str">
        <f>AD46&amp;$B$5</f>
        <v>FY1398Non-tax Revenues</v>
      </c>
      <c r="AD46" s="5" t="str">
        <f>'Targets &amp; historical'!$C$95</f>
        <v>FY1398</v>
      </c>
      <c r="AE46" s="5">
        <f>INDEX('Targets &amp; historical'!C$3:C$41,MATCH(Charts!$AC46,'Targets &amp; historical'!$A$3:$A$41,0))</f>
        <v>3571.4560213600002</v>
      </c>
      <c r="AF46" s="5">
        <f>INDEX('Targets &amp; historical'!D$3:D$41,MATCH(Charts!$AC46,'Targets &amp; historical'!$A$3:$A$41,0))</f>
        <v>4290.5449735399998</v>
      </c>
      <c r="AG46" s="5">
        <f>INDEX('Targets &amp; historical'!E$3:E$41,MATCH(Charts!$AC46,'Targets &amp; historical'!$A$3:$A$41,0))</f>
        <v>4535.6906285599998</v>
      </c>
      <c r="AH46" s="5">
        <f>INDEX('Targets &amp; historical'!F$3:F$41,MATCH(Charts!$AC46,'Targets &amp; historical'!$A$3:$A$41,0))</f>
        <v>4463.4234598000003</v>
      </c>
      <c r="AI46" s="5">
        <f>INDEX('Targets &amp; historical'!G$3:G$41,MATCH(Charts!$AC46,'Targets &amp; historical'!$A$3:$A$41,0))</f>
        <v>12429.161702040001</v>
      </c>
      <c r="AJ46" s="5">
        <f>INDEX('Targets &amp; historical'!H$3:H$41,MATCH(Charts!$AC46,'Targets &amp; historical'!$A$3:$A$41,0))</f>
        <v>3282.5707815000001</v>
      </c>
      <c r="AK46" s="5">
        <f>INDEX('Targets &amp; historical'!I$3:I$41,MATCH(Charts!$AC46,'Targets &amp; historical'!$A$3:$A$41,0))</f>
        <v>4504.9519248000006</v>
      </c>
      <c r="AL46" s="5">
        <f>INDEX('Targets &amp; historical'!J$3:J$41,MATCH(Charts!$AC46,'Targets &amp; historical'!$A$3:$A$41,0))</f>
        <v>3661.5596963499997</v>
      </c>
      <c r="AM46" s="5">
        <f>INDEX('Targets &amp; historical'!K$3:K$41,MATCH(Charts!$AC46,'Targets &amp; historical'!$A$3:$A$41,0))</f>
        <v>6601.84111863</v>
      </c>
      <c r="AN46" s="5">
        <f>INDEX('Targets &amp; historical'!L$3:L$41,MATCH(Charts!$AC46,'Targets &amp; historical'!$A$3:$A$41,0))</f>
        <v>8825.9161380000005</v>
      </c>
      <c r="AO46" s="5">
        <f>INDEX('Targets &amp; historical'!M$3:M$41,MATCH(Charts!$AC46,'Targets &amp; historical'!$A$3:$A$41,0))</f>
        <v>4914.3244353199998</v>
      </c>
      <c r="AP46" s="5">
        <f>INDEX('Targets &amp; historical'!N$3:N$41,MATCH(Charts!$AC46,'Targets &amp; historical'!$A$3:$A$41,0))</f>
        <v>23764.328161429999</v>
      </c>
    </row>
    <row r="47" spans="4:55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73" t="s">
        <v>28</v>
      </c>
    </row>
    <row r="48" spans="4:55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5" t="str">
        <f t="shared" ref="AD48:AE50" si="13">AD44</f>
        <v>Actual</v>
      </c>
      <c r="AE48" s="5" t="e">
        <f t="shared" si="13"/>
        <v>#N/A</v>
      </c>
      <c r="AF48" s="5" t="e">
        <f>SUM($AE44:AF44)</f>
        <v>#N/A</v>
      </c>
      <c r="AG48" s="5" t="e">
        <f>SUM($AE44:AG44)</f>
        <v>#N/A</v>
      </c>
      <c r="AH48" s="5" t="e">
        <f>SUM($AE44:AH44)</f>
        <v>#N/A</v>
      </c>
      <c r="AI48" s="5" t="e">
        <f>SUM($AE44:AI44)</f>
        <v>#N/A</v>
      </c>
      <c r="AJ48" s="5" t="e">
        <f>SUM($AE44:AJ44)</f>
        <v>#N/A</v>
      </c>
      <c r="AK48" s="5" t="e">
        <f>SUM($AE44:AK44)</f>
        <v>#N/A</v>
      </c>
      <c r="AL48" s="5" t="e">
        <f>SUM($AE44:AL44)</f>
        <v>#N/A</v>
      </c>
      <c r="AM48" s="5" t="e">
        <f>SUM($AE44:AM44)</f>
        <v>#N/A</v>
      </c>
      <c r="AN48" s="5" t="e">
        <f>SUM($AE44:AN44)</f>
        <v>#N/A</v>
      </c>
      <c r="AO48" s="5" t="e">
        <f>SUM($AE44:AO44)</f>
        <v>#N/A</v>
      </c>
      <c r="AP48" s="5" t="e">
        <f>SUM($AE44:AP44)</f>
        <v>#N/A</v>
      </c>
      <c r="AQ48" s="5" t="str">
        <f>AQ41</f>
        <v>Flag if any</v>
      </c>
      <c r="AR48" s="5" t="e">
        <f t="shared" ref="AR48:BC48" si="14">IF((1-AE48/AE49)&gt;$B$11,AE48,#N/A)</f>
        <v>#N/A</v>
      </c>
      <c r="AS48" s="5" t="e">
        <f t="shared" si="14"/>
        <v>#N/A</v>
      </c>
      <c r="AT48" s="5" t="e">
        <f t="shared" si="14"/>
        <v>#N/A</v>
      </c>
      <c r="AU48" s="5" t="e">
        <f t="shared" si="14"/>
        <v>#N/A</v>
      </c>
      <c r="AV48" s="5" t="e">
        <f t="shared" si="14"/>
        <v>#N/A</v>
      </c>
      <c r="AW48" s="5" t="e">
        <f t="shared" si="14"/>
        <v>#N/A</v>
      </c>
      <c r="AX48" s="5" t="e">
        <f t="shared" si="14"/>
        <v>#N/A</v>
      </c>
      <c r="AY48" s="5" t="e">
        <f t="shared" si="14"/>
        <v>#N/A</v>
      </c>
      <c r="AZ48" s="5" t="e">
        <f t="shared" si="14"/>
        <v>#N/A</v>
      </c>
      <c r="BA48" s="5" t="e">
        <f t="shared" si="14"/>
        <v>#N/A</v>
      </c>
      <c r="BB48" s="5" t="e">
        <f t="shared" si="14"/>
        <v>#N/A</v>
      </c>
      <c r="BC48" s="5" t="e">
        <f t="shared" si="14"/>
        <v>#N/A</v>
      </c>
    </row>
    <row r="49" spans="4:55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5" t="str">
        <f t="shared" si="13"/>
        <v>FY1399 Targets</v>
      </c>
      <c r="AE49" s="5">
        <f t="shared" si="13"/>
        <v>6268.251850360728</v>
      </c>
      <c r="AF49" s="5">
        <f>SUM($AE45:AF45)</f>
        <v>12536.503700721456</v>
      </c>
      <c r="AG49" s="5">
        <f>SUM($AE45:AG45)</f>
        <v>18804.755551082184</v>
      </c>
      <c r="AH49" s="5">
        <f>SUM($AE45:AH45)</f>
        <v>25357.927940095673</v>
      </c>
      <c r="AI49" s="5">
        <f>SUM($AE45:AI45)</f>
        <v>31911.100329109162</v>
      </c>
      <c r="AJ49" s="5">
        <f>SUM($AE45:AJ45)</f>
        <v>38464.272718122651</v>
      </c>
      <c r="AK49" s="5">
        <f>SUM($AE45:AK45)</f>
        <v>45587.286184441662</v>
      </c>
      <c r="AL49" s="5">
        <f>SUM($AE45:AL45)</f>
        <v>52710.299650760673</v>
      </c>
      <c r="AM49" s="5">
        <f>SUM($AE45:AM45)</f>
        <v>59833.313117079684</v>
      </c>
      <c r="AN49" s="5">
        <f>SUM($AE45:AN45)</f>
        <v>68380.9292766625</v>
      </c>
      <c r="AO49" s="5">
        <f>SUM($AE45:AO45)</f>
        <v>76928.545436245317</v>
      </c>
      <c r="AP49" s="5">
        <f>SUM($AE45:AP45)</f>
        <v>85476.161595828133</v>
      </c>
      <c r="AQ49" s="5" t="s">
        <v>67</v>
      </c>
      <c r="AR49" s="5">
        <f>INDEX('Targets &amp; historical'!Q$49:Q$88,MATCH(Charts!$AQ50,'Targets &amp; historical'!$A$49:$A$88,0))</f>
        <v>3305.2487005699995</v>
      </c>
      <c r="AS49" s="5">
        <f>INDEX('Targets &amp; historical'!R$49:R$88,MATCH(Charts!$AQ50,'Targets &amp; historical'!$A$49:$A$88,0))</f>
        <v>7022.1212681599991</v>
      </c>
      <c r="AT49" s="5">
        <f>INDEX('Targets &amp; historical'!S$49:S$88,MATCH(Charts!$AQ50,'Targets &amp; historical'!$A$49:$A$88,0))</f>
        <v>11626.506891059998</v>
      </c>
      <c r="AU49" s="5">
        <f>INDEX('Targets &amp; historical'!T$49:T$88,MATCH(Charts!$AQ50,'Targets &amp; historical'!$A$49:$A$88,0))</f>
        <v>16687.21298208</v>
      </c>
      <c r="AV49" s="5">
        <f>INDEX('Targets &amp; historical'!U$49:U$88,MATCH(Charts!$AQ50,'Targets &amp; historical'!$A$49:$A$88,0))</f>
        <v>21349.232974869999</v>
      </c>
      <c r="AW49" s="5">
        <f>INDEX('Targets &amp; historical'!V$49:V$88,MATCH(Charts!$AQ50,'Targets &amp; historical'!$A$49:$A$88,0))</f>
        <v>26313.56307013</v>
      </c>
      <c r="AX49" s="5">
        <f>INDEX('Targets &amp; historical'!W$49:W$88,MATCH(Charts!$AQ50,'Targets &amp; historical'!$A$49:$A$88,0))</f>
        <v>31545.362113199997</v>
      </c>
      <c r="AY49" s="5">
        <f>INDEX('Targets &amp; historical'!X$49:X$88,MATCH(Charts!$AQ50,'Targets &amp; historical'!$A$49:$A$88,0))</f>
        <v>35871.011447599994</v>
      </c>
      <c r="AZ49" s="5">
        <f>INDEX('Targets &amp; historical'!Y$49:Y$88,MATCH(Charts!$AQ50,'Targets &amp; historical'!$A$49:$A$88,0))</f>
        <v>44317.009039179997</v>
      </c>
      <c r="BA49" s="5">
        <f>INDEX('Targets &amp; historical'!Z$49:Z$88,MATCH(Charts!$AQ50,'Targets &amp; historical'!$A$49:$A$88,0))</f>
        <v>49342.263141819996</v>
      </c>
      <c r="BB49" s="5">
        <f>INDEX('Targets &amp; historical'!AA$49:AA$88,MATCH(Charts!$AQ50,'Targets &amp; historical'!$A$49:$A$88,0))</f>
        <v>59962.891354419997</v>
      </c>
      <c r="BC49" s="5">
        <f>INDEX('Targets &amp; historical'!AB$49:AB$88,MATCH(Charts!$AQ50,'Targets &amp; historical'!$A$49:$A$88,0))</f>
        <v>70884.972103249995</v>
      </c>
    </row>
    <row r="50" spans="4:55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5" t="str">
        <f t="shared" si="13"/>
        <v>FY1398</v>
      </c>
      <c r="AE50" s="5">
        <f t="shared" si="13"/>
        <v>3571.4560213600002</v>
      </c>
      <c r="AF50" s="5">
        <f>SUM($AE46:AF46)</f>
        <v>7862.0009948999996</v>
      </c>
      <c r="AG50" s="5">
        <f>SUM($AE46:AG46)</f>
        <v>12397.691623459999</v>
      </c>
      <c r="AH50" s="5">
        <f>SUM($AE46:AH46)</f>
        <v>16861.11508326</v>
      </c>
      <c r="AI50" s="5">
        <f>SUM($AE46:AI46)</f>
        <v>29290.2767853</v>
      </c>
      <c r="AJ50" s="5">
        <f>SUM($AE46:AJ46)</f>
        <v>32572.847566799999</v>
      </c>
      <c r="AK50" s="5">
        <f>SUM($AE46:AK46)</f>
        <v>37077.799491600003</v>
      </c>
      <c r="AL50" s="5">
        <f>SUM($AE46:AL46)</f>
        <v>40739.359187950002</v>
      </c>
      <c r="AM50" s="5">
        <f>SUM($AE46:AM46)</f>
        <v>47341.200306580002</v>
      </c>
      <c r="AN50" s="5">
        <f>SUM($AE46:AN46)</f>
        <v>56167.116444580002</v>
      </c>
      <c r="AO50" s="5">
        <f>SUM($AE46:AO46)</f>
        <v>61081.440879900001</v>
      </c>
      <c r="AP50" s="5">
        <f>SUM($AE46:AP46)</f>
        <v>84845.769041330001</v>
      </c>
      <c r="AQ50" s="5" t="str">
        <f>$B$10&amp;$B$5</f>
        <v>FY1397Non-tax Revenues</v>
      </c>
    </row>
    <row r="51" spans="4:55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5" t="e">
        <f>#REF!</f>
        <v>#REF!</v>
      </c>
      <c r="AD51" s="73" t="str">
        <f>FY1399_YTD_Actual!$A$1</f>
        <v>Actual</v>
      </c>
      <c r="AE51" s="5">
        <f>IF(INDEX(FY1399_YTD_Actual!B$3:B$16,MATCH($B$2,FY1399_YTD_Actual!$A$3:$A$16,0))=0,#N/A,INDEX(FY1399_YTD_Actual!B$3:B$16,MATCH($B$2,FY1399_YTD_Actual!$A$3:$A$16,0)))</f>
        <v>11900.453330929999</v>
      </c>
      <c r="AF51" s="5">
        <f>IF(INDEX(FY1399_YTD_Actual!C$3:C$16,MATCH($B$2,FY1399_YTD_Actual!$A$3:$A$16,0))=0,#N/A,INDEX(FY1399_YTD_Actual!C$3:C$16,MATCH($B$2,FY1399_YTD_Actual!$A$3:$A$16,0)))</f>
        <v>12462.19516782</v>
      </c>
      <c r="AG51" s="5">
        <f>IF(INDEX(FY1399_YTD_Actual!D$3:D$16,MATCH($B$2,FY1399_YTD_Actual!$A$3:$A$16,0))=0,#N/A,INDEX(FY1399_YTD_Actual!D$3:D$16,MATCH($B$2,FY1399_YTD_Actual!$A$3:$A$16,0)))</f>
        <v>13093.197366109998</v>
      </c>
      <c r="AH51" s="5">
        <f>IF(INDEX(FY1399_YTD_Actual!E$3:E$16,MATCH($B$2,FY1399_YTD_Actual!$A$3:$A$16,0))=0,#N/A,INDEX(FY1399_YTD_Actual!E$3:E$16,MATCH($B$2,FY1399_YTD_Actual!$A$3:$A$16,0)))</f>
        <v>21464.232735639998</v>
      </c>
      <c r="AI51" s="5">
        <f>IF(INDEX(FY1399_YTD_Actual!F$3:F$16,MATCH($B$2,FY1399_YTD_Actual!$A$3:$A$16,0))=0,#N/A,INDEX(FY1399_YTD_Actual!F$3:F$16,MATCH($B$2,FY1399_YTD_Actual!$A$3:$A$16,0)))</f>
        <v>9005.0932801599993</v>
      </c>
      <c r="AJ51" s="5">
        <f>IF(INDEX(FY1399_YTD_Actual!G$3:G$16,MATCH($B$2,FY1399_YTD_Actual!$A$3:$A$16,0))=0,#N/A,INDEX(FY1399_YTD_Actual!G$3:G$16,MATCH($B$2,FY1399_YTD_Actual!$A$3:$A$16,0)))</f>
        <v>8699.3523175100017</v>
      </c>
      <c r="AK51" s="5">
        <f>IF(INDEX(FY1399_YTD_Actual!H$3:H$16,MATCH($B$2,FY1399_YTD_Actual!$A$3:$A$16,0))=0,#N/A,INDEX(FY1399_YTD_Actual!H$3:H$16,MATCH($B$2,FY1399_YTD_Actual!$A$3:$A$16,0)))</f>
        <v>14726.8083628</v>
      </c>
      <c r="AL51" s="5">
        <f>IF(INDEX(FY1399_YTD_Actual!I$3:I$16,MATCH($B$2,FY1399_YTD_Actual!$A$3:$A$16,0))=0,#N/A,INDEX(FY1399_YTD_Actual!I$3:I$16,MATCH($B$2,FY1399_YTD_Actual!$A$3:$A$16,0)))</f>
        <v>9924.4118949499971</v>
      </c>
      <c r="AM51" s="5">
        <f>IF(INDEX(FY1399_YTD_Actual!J$3:J$16,MATCH($B$2,FY1399_YTD_Actual!$A$3:$A$16,0))=0,#N/A,INDEX(FY1399_YTD_Actual!J$3:J$16,MATCH($B$2,FY1399_YTD_Actual!$A$3:$A$16,0)))</f>
        <v>13886.070038669999</v>
      </c>
      <c r="AN51" s="5">
        <f>IF(INDEX(FY1399_YTD_Actual!K$3:K$16,MATCH($B$2,FY1399_YTD_Actual!$A$3:$A$16,0))=0,#N/A,INDEX(FY1399_YTD_Actual!K$3:K$16,MATCH($B$2,FY1399_YTD_Actual!$A$3:$A$16,0)))</f>
        <v>14298.75739744</v>
      </c>
      <c r="AO51" s="5" t="e">
        <f>IF(INDEX(FY1399_YTD_Actual!L$3:L$16,MATCH($B$2,FY1399_YTD_Actual!$A$3:$A$16,0))=0,#N/A,INDEX(FY1399_YTD_Actual!L$3:L$16,MATCH($B$2,FY1399_YTD_Actual!$A$3:$A$16,0)))</f>
        <v>#N/A</v>
      </c>
      <c r="AP51" s="5" t="e">
        <f>IF(INDEX(FY1399_YTD_Actual!M$3:M$16,MATCH($B$2,FY1399_YTD_Actual!$A$3:$A$16,0))=0,#N/A,INDEX(FY1399_YTD_Actual!M$3:M$16,MATCH($B$2,FY1399_YTD_Actual!$A$3:$A$16,0)))</f>
        <v>#N/A</v>
      </c>
    </row>
    <row r="52" spans="4:55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5" t="e">
        <f>AD52&amp;#REF!</f>
        <v>#REF!</v>
      </c>
      <c r="AD52" s="5" t="str">
        <f>'Targets &amp; historical'!$C$94</f>
        <v>FY1399 Targets</v>
      </c>
      <c r="AE52" s="5" t="e">
        <f>INDEX('Targets &amp; historical'!C$3:C$41,MATCH(Charts!$AC52,'Targets &amp; historical'!$A$3:$A$41,0))</f>
        <v>#REF!</v>
      </c>
      <c r="AF52" s="5" t="e">
        <f>INDEX('Targets &amp; historical'!D$3:D$41,MATCH(Charts!$AC52,'Targets &amp; historical'!$A$3:$A$41,0))</f>
        <v>#REF!</v>
      </c>
      <c r="AG52" s="5" t="e">
        <f>INDEX('Targets &amp; historical'!E$3:E$41,MATCH(Charts!$AC52,'Targets &amp; historical'!$A$3:$A$41,0))</f>
        <v>#REF!</v>
      </c>
      <c r="AH52" s="5" t="e">
        <f>INDEX('Targets &amp; historical'!F$3:F$41,MATCH(Charts!$AC52,'Targets &amp; historical'!$A$3:$A$41,0))</f>
        <v>#REF!</v>
      </c>
      <c r="AI52" s="5" t="e">
        <f>INDEX('Targets &amp; historical'!G$3:G$41,MATCH(Charts!$AC52,'Targets &amp; historical'!$A$3:$A$41,0))</f>
        <v>#REF!</v>
      </c>
      <c r="AJ52" s="5" t="e">
        <f>INDEX('Targets &amp; historical'!H$3:H$41,MATCH(Charts!$AC52,'Targets &amp; historical'!$A$3:$A$41,0))</f>
        <v>#REF!</v>
      </c>
      <c r="AK52" s="5" t="e">
        <f>INDEX('Targets &amp; historical'!I$3:I$41,MATCH(Charts!$AC52,'Targets &amp; historical'!$A$3:$A$41,0))</f>
        <v>#REF!</v>
      </c>
      <c r="AL52" s="5" t="e">
        <f>INDEX('Targets &amp; historical'!J$3:J$41,MATCH(Charts!$AC52,'Targets &amp; historical'!$A$3:$A$41,0))</f>
        <v>#REF!</v>
      </c>
      <c r="AM52" s="5" t="e">
        <f>INDEX('Targets &amp; historical'!K$3:K$41,MATCH(Charts!$AC52,'Targets &amp; historical'!$A$3:$A$41,0))</f>
        <v>#REF!</v>
      </c>
      <c r="AN52" s="5" t="e">
        <f>INDEX('Targets &amp; historical'!L$3:L$41,MATCH(Charts!$AC52,'Targets &amp; historical'!$A$3:$A$41,0))</f>
        <v>#REF!</v>
      </c>
      <c r="AO52" s="5" t="e">
        <f>INDEX('Targets &amp; historical'!M$3:M$41,MATCH(Charts!$AC52,'Targets &amp; historical'!$A$3:$A$41,0))</f>
        <v>#REF!</v>
      </c>
      <c r="AP52" s="5" t="e">
        <f>INDEX('Targets &amp; historical'!N$3:N$41,MATCH(Charts!$AC52,'Targets &amp; historical'!$A$3:$A$41,0))</f>
        <v>#REF!</v>
      </c>
    </row>
    <row r="53" spans="4:55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5" t="e">
        <f>AD53&amp;#REF!</f>
        <v>#REF!</v>
      </c>
      <c r="AD53" s="5" t="str">
        <f>'Targets &amp; historical'!$C$95</f>
        <v>FY1398</v>
      </c>
      <c r="AE53" s="5" t="e">
        <f>INDEX('Targets &amp; historical'!C$3:C$41,MATCH(Charts!$AC53,'Targets &amp; historical'!$A$3:$A$41,0))</f>
        <v>#REF!</v>
      </c>
      <c r="AF53" s="5" t="e">
        <f>INDEX('Targets &amp; historical'!D$3:D$41,MATCH(Charts!$AC53,'Targets &amp; historical'!$A$3:$A$41,0))</f>
        <v>#REF!</v>
      </c>
      <c r="AG53" s="5" t="e">
        <f>INDEX('Targets &amp; historical'!E$3:E$41,MATCH(Charts!$AC53,'Targets &amp; historical'!$A$3:$A$41,0))</f>
        <v>#REF!</v>
      </c>
      <c r="AH53" s="5" t="e">
        <f>INDEX('Targets &amp; historical'!F$3:F$41,MATCH(Charts!$AC53,'Targets &amp; historical'!$A$3:$A$41,0))</f>
        <v>#REF!</v>
      </c>
      <c r="AI53" s="5" t="e">
        <f>INDEX('Targets &amp; historical'!G$3:G$41,MATCH(Charts!$AC53,'Targets &amp; historical'!$A$3:$A$41,0))</f>
        <v>#REF!</v>
      </c>
      <c r="AJ53" s="5" t="e">
        <f>INDEX('Targets &amp; historical'!H$3:H$41,MATCH(Charts!$AC53,'Targets &amp; historical'!$A$3:$A$41,0))</f>
        <v>#REF!</v>
      </c>
      <c r="AK53" s="5" t="e">
        <f>INDEX('Targets &amp; historical'!I$3:I$41,MATCH(Charts!$AC53,'Targets &amp; historical'!$A$3:$A$41,0))</f>
        <v>#REF!</v>
      </c>
      <c r="AL53" s="5" t="e">
        <f>INDEX('Targets &amp; historical'!J$3:J$41,MATCH(Charts!$AC53,'Targets &amp; historical'!$A$3:$A$41,0))</f>
        <v>#REF!</v>
      </c>
      <c r="AM53" s="5" t="e">
        <f>INDEX('Targets &amp; historical'!K$3:K$41,MATCH(Charts!$AC53,'Targets &amp; historical'!$A$3:$A$41,0))</f>
        <v>#REF!</v>
      </c>
      <c r="AN53" s="5" t="e">
        <f>INDEX('Targets &amp; historical'!L$3:L$41,MATCH(Charts!$AC53,'Targets &amp; historical'!$A$3:$A$41,0))</f>
        <v>#REF!</v>
      </c>
      <c r="AO53" s="5" t="e">
        <f>INDEX('Targets &amp; historical'!M$3:M$41,MATCH(Charts!$AC53,'Targets &amp; historical'!$A$3:$A$41,0))</f>
        <v>#REF!</v>
      </c>
      <c r="AP53" s="5" t="e">
        <f>INDEX('Targets &amp; historical'!N$3:N$41,MATCH(Charts!$AC53,'Targets &amp; historical'!$A$3:$A$41,0))</f>
        <v>#REF!</v>
      </c>
    </row>
    <row r="54" spans="4:55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73" t="s">
        <v>28</v>
      </c>
    </row>
    <row r="55" spans="4:55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5" t="str">
        <f t="shared" ref="AD55:AE57" si="15">AD51</f>
        <v>Actual</v>
      </c>
      <c r="AE55" s="5">
        <f t="shared" si="15"/>
        <v>11900.453330929999</v>
      </c>
      <c r="AF55" s="5">
        <f>SUM($AE51:AF51)</f>
        <v>24362.648498750001</v>
      </c>
      <c r="AG55" s="5">
        <f>SUM($AE51:AG51)</f>
        <v>37455.845864859999</v>
      </c>
      <c r="AH55" s="5">
        <f>SUM($AE51:AH51)</f>
        <v>58920.078600499997</v>
      </c>
      <c r="AI55" s="5">
        <f>SUM($AE51:AI51)</f>
        <v>67925.171880659997</v>
      </c>
      <c r="AJ55" s="5">
        <f>SUM($AE51:AJ51)</f>
        <v>76624.524198169995</v>
      </c>
      <c r="AK55" s="5">
        <f>SUM($AE51:AK51)</f>
        <v>91351.332560969997</v>
      </c>
      <c r="AL55" s="5">
        <f>SUM($AE51:AL51)</f>
        <v>101275.74445591999</v>
      </c>
      <c r="AM55" s="5">
        <f>SUM($AE51:AM51)</f>
        <v>115161.81449459</v>
      </c>
      <c r="AN55" s="5">
        <f>SUM($AE51:AN51)</f>
        <v>129460.57189203</v>
      </c>
      <c r="AO55" s="5" t="e">
        <f>SUM($AE51:AO51)</f>
        <v>#N/A</v>
      </c>
      <c r="AP55" s="5" t="e">
        <f>SUM($AE51:AP51)</f>
        <v>#N/A</v>
      </c>
      <c r="AQ55" s="5" t="str">
        <f>AQ48</f>
        <v>Flag if any</v>
      </c>
      <c r="AR55" s="5" t="e">
        <f t="shared" ref="AR55:BC55" si="16">IF((1-AE55/AE56)&gt;$B$11,AE55,#N/A)</f>
        <v>#REF!</v>
      </c>
      <c r="AS55" s="5" t="e">
        <f t="shared" si="16"/>
        <v>#REF!</v>
      </c>
      <c r="AT55" s="5" t="e">
        <f t="shared" si="16"/>
        <v>#REF!</v>
      </c>
      <c r="AU55" s="5" t="e">
        <f t="shared" si="16"/>
        <v>#REF!</v>
      </c>
      <c r="AV55" s="5" t="e">
        <f t="shared" si="16"/>
        <v>#REF!</v>
      </c>
      <c r="AW55" s="5" t="e">
        <f t="shared" si="16"/>
        <v>#REF!</v>
      </c>
      <c r="AX55" s="5" t="e">
        <f t="shared" si="16"/>
        <v>#REF!</v>
      </c>
      <c r="AY55" s="5" t="e">
        <f t="shared" si="16"/>
        <v>#REF!</v>
      </c>
      <c r="AZ55" s="5" t="e">
        <f t="shared" si="16"/>
        <v>#REF!</v>
      </c>
      <c r="BA55" s="5" t="e">
        <f t="shared" si="16"/>
        <v>#REF!</v>
      </c>
      <c r="BB55" s="5" t="e">
        <f t="shared" si="16"/>
        <v>#N/A</v>
      </c>
      <c r="BC55" s="5" t="e">
        <f t="shared" si="16"/>
        <v>#N/A</v>
      </c>
    </row>
    <row r="56" spans="4:55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5" t="str">
        <f t="shared" si="15"/>
        <v>FY1399 Targets</v>
      </c>
      <c r="AE56" s="5" t="e">
        <f t="shared" si="15"/>
        <v>#REF!</v>
      </c>
      <c r="AF56" s="5" t="e">
        <f>SUM($AE52:AF52)</f>
        <v>#REF!</v>
      </c>
      <c r="AG56" s="5" t="e">
        <f>SUM($AE52:AG52)</f>
        <v>#REF!</v>
      </c>
      <c r="AH56" s="5" t="e">
        <f>SUM($AE52:AH52)</f>
        <v>#REF!</v>
      </c>
      <c r="AI56" s="5" t="e">
        <f>SUM($AE52:AI52)</f>
        <v>#REF!</v>
      </c>
      <c r="AJ56" s="5" t="e">
        <f>SUM($AE52:AJ52)</f>
        <v>#REF!</v>
      </c>
      <c r="AK56" s="5" t="e">
        <f>SUM($AE52:AK52)</f>
        <v>#REF!</v>
      </c>
      <c r="AL56" s="5" t="e">
        <f>SUM($AE52:AL52)</f>
        <v>#REF!</v>
      </c>
      <c r="AM56" s="5" t="e">
        <f>SUM($AE52:AM52)</f>
        <v>#REF!</v>
      </c>
      <c r="AN56" s="5" t="e">
        <f>SUM($AE52:AN52)</f>
        <v>#REF!</v>
      </c>
      <c r="AO56" s="5" t="e">
        <f>SUM($AE52:AO52)</f>
        <v>#REF!</v>
      </c>
      <c r="AP56" s="5" t="e">
        <f>SUM($AE52:AP52)</f>
        <v>#REF!</v>
      </c>
    </row>
    <row r="57" spans="4:55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5" t="str">
        <f t="shared" si="15"/>
        <v>FY1398</v>
      </c>
      <c r="AE57" s="5" t="e">
        <f t="shared" si="15"/>
        <v>#REF!</v>
      </c>
      <c r="AF57" s="5" t="e">
        <f>SUM($AE53:AF53)</f>
        <v>#REF!</v>
      </c>
      <c r="AG57" s="5" t="e">
        <f>SUM($AE53:AG53)</f>
        <v>#REF!</v>
      </c>
      <c r="AH57" s="5" t="e">
        <f>SUM($AE53:AH53)</f>
        <v>#REF!</v>
      </c>
      <c r="AI57" s="5" t="e">
        <f>SUM($AE53:AI53)</f>
        <v>#REF!</v>
      </c>
      <c r="AJ57" s="5" t="e">
        <f>SUM($AE53:AJ53)</f>
        <v>#REF!</v>
      </c>
      <c r="AK57" s="5" t="e">
        <f>SUM($AE53:AK53)</f>
        <v>#REF!</v>
      </c>
      <c r="AL57" s="5" t="e">
        <f>SUM($AE53:AL53)</f>
        <v>#REF!</v>
      </c>
      <c r="AM57" s="5" t="e">
        <f>SUM($AE53:AM53)</f>
        <v>#REF!</v>
      </c>
      <c r="AN57" s="5" t="e">
        <f>SUM($AE53:AN53)</f>
        <v>#REF!</v>
      </c>
      <c r="AO57" s="5" t="e">
        <f>SUM($AE53:AO53)</f>
        <v>#REF!</v>
      </c>
      <c r="AP57" s="5" t="e">
        <f>SUM($AE53:AP53)</f>
        <v>#REF!</v>
      </c>
    </row>
    <row r="58" spans="4:55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5" t="str">
        <f>A78</f>
        <v>Figure 5:</v>
      </c>
      <c r="AD58" s="73" t="str">
        <f>FY1399_YTD_Actual!$A$1</f>
        <v>Actual</v>
      </c>
      <c r="AE58" s="5">
        <f>IF(INDEX(FY1399_YTD_Actual!B$3:B$16,MATCH($B$78,FY1399_YTD_Actual!$A$3:$A$16,0))=0,#N/A,INDEX(FY1399_YTD_Actual!B$3:B$16,MATCH($B$78,FY1399_YTD_Actual!$A$3:$A$16,0)))</f>
        <v>5576.0709569999999</v>
      </c>
      <c r="AF58" s="5">
        <f>IF(INDEX(FY1399_YTD_Actual!C$3:C$16,MATCH($B$78,FY1399_YTD_Actual!$A$3:$A$16,0))=0,#N/A,INDEX(FY1399_YTD_Actual!C$3:C$16,MATCH($B$78,FY1399_YTD_Actual!$A$3:$A$16,0)))</f>
        <v>6480.6125269999993</v>
      </c>
      <c r="AG58" s="5">
        <f>IF(INDEX(FY1399_YTD_Actual!D$3:D$16,MATCH($B$78,FY1399_YTD_Actual!$A$3:$A$16,0))=0,#N/A,INDEX(FY1399_YTD_Actual!D$3:D$16,MATCH($B$78,FY1399_YTD_Actual!$A$3:$A$16,0)))</f>
        <v>5548.8854309999988</v>
      </c>
      <c r="AH58" s="5">
        <f>IF(INDEX(FY1399_YTD_Actual!E$3:E$16,MATCH($B$78,FY1399_YTD_Actual!$A$3:$A$16,0))=0,#N/A,INDEX(FY1399_YTD_Actual!E$3:E$16,MATCH($B$78,FY1399_YTD_Actual!$A$3:$A$16,0)))</f>
        <v>2776.1850780000004</v>
      </c>
      <c r="AI58" s="5">
        <f>IF(INDEX(FY1399_YTD_Actual!F$3:F$16,MATCH($B$78,FY1399_YTD_Actual!$A$3:$A$16,0))=0,#N/A,INDEX(FY1399_YTD_Actual!F$3:F$16,MATCH($B$78,FY1399_YTD_Actual!$A$3:$A$16,0)))</f>
        <v>4398.7325169999995</v>
      </c>
      <c r="AJ58" s="5">
        <f>IF(INDEX(FY1399_YTD_Actual!G$3:G$16,MATCH($B$78,FY1399_YTD_Actual!$A$3:$A$16,0))=0,#N/A,INDEX(FY1399_YTD_Actual!G$3:G$16,MATCH($B$78,FY1399_YTD_Actual!$A$3:$A$16,0)))</f>
        <v>4761.1443120000004</v>
      </c>
      <c r="AK58" s="5">
        <f>IF(INDEX(FY1399_YTD_Actual!H$3:H$16,MATCH($B$78,FY1399_YTD_Actual!$A$3:$A$16,0))=0,#N/A,INDEX(FY1399_YTD_Actual!H$3:H$16,MATCH($B$78,FY1399_YTD_Actual!$A$3:$A$16,0)))</f>
        <v>7113.5561289999996</v>
      </c>
      <c r="AL58" s="5">
        <f>IF(INDEX(FY1399_YTD_Actual!I$3:I$16,MATCH($B$78,FY1399_YTD_Actual!$A$3:$A$16,0))=0,#N/A,INDEX(FY1399_YTD_Actual!I$3:I$16,MATCH($B$78,FY1399_YTD_Actual!$A$3:$A$16,0)))</f>
        <v>5734.2075779999986</v>
      </c>
      <c r="AM58" s="5">
        <f>IF(INDEX(FY1399_YTD_Actual!J$3:J$16,MATCH($B$78,FY1399_YTD_Actual!$A$3:$A$16,0))=0,#N/A,INDEX(FY1399_YTD_Actual!J$3:J$16,MATCH($B$78,FY1399_YTD_Actual!$A$3:$A$16,0)))</f>
        <v>8498.0853169999991</v>
      </c>
      <c r="AN58" s="5">
        <f>IF(INDEX(FY1399_YTD_Actual!K$3:K$16,MATCH($B$78,FY1399_YTD_Actual!$A$3:$A$16,0))=0,#N/A,INDEX(FY1399_YTD_Actual!K$3:K$16,MATCH($B$78,FY1399_YTD_Actual!$A$3:$A$16,0)))</f>
        <v>8305.6900070000011</v>
      </c>
      <c r="AO58" s="5" t="e">
        <f>IF(INDEX(FY1399_YTD_Actual!L$3:L$16,MATCH($B$78,FY1399_YTD_Actual!$A$3:$A$16,0))=0,#N/A,INDEX(FY1399_YTD_Actual!L$3:L$16,MATCH($B$78,FY1399_YTD_Actual!$A$3:$A$16,0)))</f>
        <v>#N/A</v>
      </c>
      <c r="AP58" s="5" t="e">
        <f>IF(INDEX(FY1399_YTD_Actual!M$3:M$16,MATCH($B$78,FY1399_YTD_Actual!$A$3:$A$16,0))=0,#N/A,INDEX(FY1399_YTD_Actual!M$3:M$16,MATCH($B$78,FY1399_YTD_Actual!$A$3:$A$16,0)))</f>
        <v>#N/A</v>
      </c>
    </row>
    <row r="59" spans="4:55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5" t="str">
        <f>AD59&amp;$B$78</f>
        <v>FY1399 TargetsCustoms Department</v>
      </c>
      <c r="AD59" s="5" t="str">
        <f>'Targets &amp; historical'!$C$94</f>
        <v>FY1399 Targets</v>
      </c>
      <c r="AE59" s="5">
        <f>INDEX('Targets &amp; historical'!C$3:C$41,MATCH(Charts!$AC59,'Targets &amp; historical'!$A$3:$A$41,0))</f>
        <v>6645.9419400000006</v>
      </c>
      <c r="AF59" s="5">
        <f>INDEX('Targets &amp; historical'!D$3:D$41,MATCH(Charts!$AC59,'Targets &amp; historical'!$A$3:$A$41,0))</f>
        <v>6645.9419400000006</v>
      </c>
      <c r="AG59" s="5">
        <f>INDEX('Targets &amp; historical'!E$3:E$41,MATCH(Charts!$AC59,'Targets &amp; historical'!$A$3:$A$41,0))</f>
        <v>6645.9419400000006</v>
      </c>
      <c r="AH59" s="5">
        <f>INDEX('Targets &amp; historical'!F$3:F$41,MATCH(Charts!$AC59,'Targets &amp; historical'!$A$3:$A$41,0))</f>
        <v>6948.0302100000008</v>
      </c>
      <c r="AI59" s="5">
        <f>INDEX('Targets &amp; historical'!G$3:G$41,MATCH(Charts!$AC59,'Targets &amp; historical'!$A$3:$A$41,0))</f>
        <v>6948.0302100000008</v>
      </c>
      <c r="AJ59" s="5">
        <f>INDEX('Targets &amp; historical'!H$3:H$41,MATCH(Charts!$AC59,'Targets &amp; historical'!$A$3:$A$41,0))</f>
        <v>6948.0302100000008</v>
      </c>
      <c r="AK59" s="5">
        <f>INDEX('Targets &amp; historical'!I$3:I$41,MATCH(Charts!$AC59,'Targets &amp; historical'!$A$3:$A$41,0))</f>
        <v>7552.2067500000012</v>
      </c>
      <c r="AL59" s="5">
        <f>INDEX('Targets &amp; historical'!J$3:J$41,MATCH(Charts!$AC59,'Targets &amp; historical'!$A$3:$A$41,0))</f>
        <v>7552.2067500000012</v>
      </c>
      <c r="AM59" s="5">
        <f>INDEX('Targets &amp; historical'!K$3:K$41,MATCH(Charts!$AC59,'Targets &amp; historical'!$A$3:$A$41,0))</f>
        <v>7552.2067500000012</v>
      </c>
      <c r="AN59" s="5">
        <f>INDEX('Targets &amp; historical'!L$3:L$41,MATCH(Charts!$AC59,'Targets &amp; historical'!$A$3:$A$41,0))</f>
        <v>9062.6481000000022</v>
      </c>
      <c r="AO59" s="5">
        <f>INDEX('Targets &amp; historical'!M$3:M$41,MATCH(Charts!$AC59,'Targets &amp; historical'!$A$3:$A$41,0))</f>
        <v>9062.6481000000022</v>
      </c>
      <c r="AP59" s="5">
        <f>INDEX('Targets &amp; historical'!N$3:N$41,MATCH(Charts!$AC59,'Targets &amp; historical'!$A$3:$A$41,0))</f>
        <v>9062.6481000000022</v>
      </c>
    </row>
    <row r="60" spans="4:55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5" t="str">
        <f>AD60&amp;$B$78</f>
        <v>FY1398Customs Department</v>
      </c>
      <c r="AD60" s="5" t="str">
        <f>'Targets &amp; historical'!$C$95</f>
        <v>FY1398</v>
      </c>
      <c r="AE60" s="5">
        <f>INDEX('Targets &amp; historical'!C$3:C$41,MATCH(Charts!$AC60,'Targets &amp; historical'!$A$3:$A$41,0))</f>
        <v>7121.9540749999996</v>
      </c>
      <c r="AF60" s="5">
        <f>INDEX('Targets &amp; historical'!D$3:D$41,MATCH(Charts!$AC60,'Targets &amp; historical'!$A$3:$A$41,0))</f>
        <v>6626.5732660000003</v>
      </c>
      <c r="AG60" s="5">
        <f>INDEX('Targets &amp; historical'!E$3:E$41,MATCH(Charts!$AC60,'Targets &amp; historical'!$A$3:$A$41,0))</f>
        <v>6314.7474429999993</v>
      </c>
      <c r="AH60" s="5">
        <f>INDEX('Targets &amp; historical'!F$3:F$41,MATCH(Charts!$AC60,'Targets &amp; historical'!$A$3:$A$41,0))</f>
        <v>6445.1428240000005</v>
      </c>
      <c r="AI60" s="5">
        <f>INDEX('Targets &amp; historical'!G$3:G$41,MATCH(Charts!$AC60,'Targets &amp; historical'!$A$3:$A$41,0))</f>
        <v>7100.6737979999998</v>
      </c>
      <c r="AJ60" s="5">
        <f>INDEX('Targets &amp; historical'!H$3:H$41,MATCH(Charts!$AC60,'Targets &amp; historical'!$A$3:$A$41,0))</f>
        <v>5923.3100360000008</v>
      </c>
      <c r="AK60" s="5">
        <f>INDEX('Targets &amp; historical'!I$3:I$41,MATCH(Charts!$AC60,'Targets &amp; historical'!$A$3:$A$41,0))</f>
        <v>7042.0783350000002</v>
      </c>
      <c r="AL60" s="5">
        <f>INDEX('Targets &amp; historical'!J$3:J$41,MATCH(Charts!$AC60,'Targets &amp; historical'!$A$3:$A$41,0))</f>
        <v>5525.7671319999999</v>
      </c>
      <c r="AM60" s="5">
        <f>INDEX('Targets &amp; historical'!K$3:K$41,MATCH(Charts!$AC60,'Targets &amp; historical'!$A$3:$A$41,0))</f>
        <v>6328.2671300000002</v>
      </c>
      <c r="AN60" s="5">
        <f>INDEX('Targets &amp; historical'!L$3:L$41,MATCH(Charts!$AC60,'Targets &amp; historical'!$A$3:$A$41,0))</f>
        <v>5820.8168180000002</v>
      </c>
      <c r="AO60" s="5">
        <f>INDEX('Targets &amp; historical'!M$3:M$41,MATCH(Charts!$AC60,'Targets &amp; historical'!$A$3:$A$41,0))</f>
        <v>6994.2650150000009</v>
      </c>
      <c r="AP60" s="5">
        <f>INDEX('Targets &amp; historical'!N$3:N$41,MATCH(Charts!$AC60,'Targets &amp; historical'!$A$3:$A$41,0))</f>
        <v>7881.5692840000002</v>
      </c>
    </row>
    <row r="61" spans="4:55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73" t="s">
        <v>28</v>
      </c>
    </row>
    <row r="62" spans="4:55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5" t="str">
        <f t="shared" ref="AD62:AE64" si="17">AD58</f>
        <v>Actual</v>
      </c>
      <c r="AE62" s="5">
        <f t="shared" si="17"/>
        <v>5576.0709569999999</v>
      </c>
      <c r="AF62" s="5">
        <f>SUM($AE58:AF58)</f>
        <v>12056.683483999999</v>
      </c>
      <c r="AG62" s="5">
        <f>SUM($AE58:AG58)</f>
        <v>17605.568914999996</v>
      </c>
      <c r="AH62" s="5">
        <f>SUM($AE58:AH58)</f>
        <v>20381.753992999998</v>
      </c>
      <c r="AI62" s="5">
        <f>SUM($AE58:AI58)</f>
        <v>24780.486509999999</v>
      </c>
      <c r="AJ62" s="5">
        <f>SUM($AE58:AJ58)</f>
        <v>29541.630821999999</v>
      </c>
      <c r="AK62" s="5">
        <f>SUM($AE58:AK58)</f>
        <v>36655.186950999996</v>
      </c>
      <c r="AL62" s="5">
        <f>SUM($AE58:AL58)</f>
        <v>42389.394528999997</v>
      </c>
      <c r="AM62" s="5">
        <f>SUM($AE58:AM58)</f>
        <v>50887.479845999995</v>
      </c>
      <c r="AN62" s="5">
        <f>SUM($AE58:AN58)</f>
        <v>59193.169852999999</v>
      </c>
      <c r="AO62" s="5" t="e">
        <f>SUM($AE58:AO58)</f>
        <v>#N/A</v>
      </c>
      <c r="AP62" s="5" t="e">
        <f>SUM($AE58:AP58)</f>
        <v>#N/A</v>
      </c>
      <c r="AQ62" s="5" t="str">
        <f>AQ55</f>
        <v>Flag if any</v>
      </c>
      <c r="AR62" s="5">
        <f t="shared" ref="AR62:BC62" si="18">IF((1-AE62/AE63)&gt;$B$11,AE62,#N/A)</f>
        <v>5576.0709569999999</v>
      </c>
      <c r="AS62" s="5" t="e">
        <f t="shared" si="18"/>
        <v>#N/A</v>
      </c>
      <c r="AT62" s="5">
        <f t="shared" si="18"/>
        <v>17605.568914999996</v>
      </c>
      <c r="AU62" s="5">
        <f t="shared" si="18"/>
        <v>20381.753992999998</v>
      </c>
      <c r="AV62" s="5">
        <f t="shared" si="18"/>
        <v>24780.486509999999</v>
      </c>
      <c r="AW62" s="5">
        <f t="shared" si="18"/>
        <v>29541.630821999999</v>
      </c>
      <c r="AX62" s="5">
        <f t="shared" si="18"/>
        <v>36655.186950999996</v>
      </c>
      <c r="AY62" s="5">
        <f t="shared" si="18"/>
        <v>42389.394528999997</v>
      </c>
      <c r="AZ62" s="5">
        <f t="shared" si="18"/>
        <v>50887.479845999995</v>
      </c>
      <c r="BA62" s="5">
        <f t="shared" si="18"/>
        <v>59193.169852999999</v>
      </c>
      <c r="BB62" s="5" t="e">
        <f t="shared" si="18"/>
        <v>#N/A</v>
      </c>
      <c r="BC62" s="5" t="e">
        <f t="shared" si="18"/>
        <v>#N/A</v>
      </c>
    </row>
    <row r="63" spans="4:55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5" t="str">
        <f t="shared" si="17"/>
        <v>FY1399 Targets</v>
      </c>
      <c r="AE63" s="5">
        <f t="shared" si="17"/>
        <v>6645.9419400000006</v>
      </c>
      <c r="AF63" s="5">
        <f>SUM($AE59:AF59)</f>
        <v>13291.883880000001</v>
      </c>
      <c r="AG63" s="5">
        <f>SUM($AE59:AG59)</f>
        <v>19937.825820000002</v>
      </c>
      <c r="AH63" s="5">
        <f>SUM($AE59:AH59)</f>
        <v>26885.856030000003</v>
      </c>
      <c r="AI63" s="5">
        <f>SUM($AE59:AI59)</f>
        <v>33833.886240000007</v>
      </c>
      <c r="AJ63" s="5">
        <f>SUM($AE59:AJ59)</f>
        <v>40781.916450000004</v>
      </c>
      <c r="AK63" s="5">
        <f>SUM($AE59:AK59)</f>
        <v>48334.123200000002</v>
      </c>
      <c r="AL63" s="5">
        <f>SUM($AE59:AL59)</f>
        <v>55886.329949999999</v>
      </c>
      <c r="AM63" s="5">
        <f>SUM($AE59:AM59)</f>
        <v>63438.536699999997</v>
      </c>
      <c r="AN63" s="5">
        <f>SUM($AE59:AN59)</f>
        <v>72501.184800000003</v>
      </c>
      <c r="AO63" s="5">
        <f>SUM($AE59:AO59)</f>
        <v>81563.832900000009</v>
      </c>
      <c r="AP63" s="5">
        <f>SUM($AE59:AP59)</f>
        <v>90626.481000000014</v>
      </c>
      <c r="AQ63" s="5" t="s">
        <v>67</v>
      </c>
      <c r="AR63" s="5">
        <f>INDEX('Targets &amp; historical'!Q$49:Q$88,MATCH(Charts!$AQ64,'Targets &amp; historical'!$A$49:$A$88,0))</f>
        <v>6140.4132380000001</v>
      </c>
      <c r="AS63" s="5">
        <f>INDEX('Targets &amp; historical'!R$49:R$88,MATCH(Charts!$AQ64,'Targets &amp; historical'!$A$49:$A$88,0))</f>
        <v>12053.636508</v>
      </c>
      <c r="AT63" s="5">
        <f>INDEX('Targets &amp; historical'!S$49:S$88,MATCH(Charts!$AQ64,'Targets &amp; historical'!$A$49:$A$88,0))</f>
        <v>18106.729449999999</v>
      </c>
      <c r="AU63" s="5">
        <f>INDEX('Targets &amp; historical'!T$49:T$88,MATCH(Charts!$AQ64,'Targets &amp; historical'!$A$49:$A$88,0))</f>
        <v>23393.475186</v>
      </c>
      <c r="AV63" s="5">
        <f>INDEX('Targets &amp; historical'!U$49:U$88,MATCH(Charts!$AQ64,'Targets &amp; historical'!$A$49:$A$88,0))</f>
        <v>29691.730264999998</v>
      </c>
      <c r="AW63" s="5">
        <f>INDEX('Targets &amp; historical'!V$49:V$88,MATCH(Charts!$AQ64,'Targets &amp; historical'!$A$49:$A$88,0))</f>
        <v>35580.455004999996</v>
      </c>
      <c r="AX63" s="5">
        <f>INDEX('Targets &amp; historical'!W$49:W$88,MATCH(Charts!$AQ64,'Targets &amp; historical'!$A$49:$A$88,0))</f>
        <v>40556.343850999998</v>
      </c>
      <c r="AY63" s="5">
        <f>INDEX('Targets &amp; historical'!X$49:X$88,MATCH(Charts!$AQ64,'Targets &amp; historical'!$A$49:$A$88,0))</f>
        <v>46903.373063999999</v>
      </c>
      <c r="AZ63" s="5">
        <f>INDEX('Targets &amp; historical'!Y$49:Y$88,MATCH(Charts!$AQ64,'Targets &amp; historical'!$A$49:$A$88,0))</f>
        <v>53545.083836999998</v>
      </c>
      <c r="BA63" s="5">
        <f>INDEX('Targets &amp; historical'!Z$49:Z$88,MATCH(Charts!$AQ64,'Targets &amp; historical'!$A$49:$A$88,0))</f>
        <v>59604.184883000002</v>
      </c>
      <c r="BB63" s="5">
        <f>INDEX('Targets &amp; historical'!AA$49:AA$88,MATCH(Charts!$AQ64,'Targets &amp; historical'!$A$49:$A$88,0))</f>
        <v>66635.476255999994</v>
      </c>
      <c r="BC63" s="5">
        <f>INDEX('Targets &amp; historical'!AB$49:AB$88,MATCH(Charts!$AQ64,'Targets &amp; historical'!$A$49:$A$88,0))</f>
        <v>73944.885775999996</v>
      </c>
    </row>
    <row r="64" spans="4:55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5" t="str">
        <f t="shared" si="17"/>
        <v>FY1398</v>
      </c>
      <c r="AE64" s="5">
        <f t="shared" si="17"/>
        <v>7121.9540749999996</v>
      </c>
      <c r="AF64" s="5">
        <f>SUM($AE60:AF60)</f>
        <v>13748.527341000001</v>
      </c>
      <c r="AG64" s="5">
        <f>SUM($AE60:AG60)</f>
        <v>20063.274784000001</v>
      </c>
      <c r="AH64" s="5">
        <f>SUM($AE60:AH60)</f>
        <v>26508.417608000003</v>
      </c>
      <c r="AI64" s="5">
        <f>SUM($AE60:AI60)</f>
        <v>33609.091406000007</v>
      </c>
      <c r="AJ64" s="5">
        <f>SUM($AE60:AJ60)</f>
        <v>39532.401442000009</v>
      </c>
      <c r="AK64" s="5">
        <f>SUM($AE60:AK60)</f>
        <v>46574.479777000008</v>
      </c>
      <c r="AL64" s="5">
        <f>SUM($AE60:AL60)</f>
        <v>52100.246909000009</v>
      </c>
      <c r="AM64" s="5">
        <f>SUM($AE60:AM60)</f>
        <v>58428.514039000009</v>
      </c>
      <c r="AN64" s="5">
        <f>SUM($AE60:AN60)</f>
        <v>64249.330857000008</v>
      </c>
      <c r="AO64" s="5">
        <f>SUM($AE60:AO60)</f>
        <v>71243.595872000005</v>
      </c>
      <c r="AP64" s="5">
        <f>SUM($AE60:AP60)</f>
        <v>79125.165156000003</v>
      </c>
      <c r="AQ64" s="5" t="str">
        <f>$B$10&amp;$B$78</f>
        <v>FY1397Customs Department</v>
      </c>
    </row>
    <row r="65" spans="1:55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5" t="str">
        <f>A79</f>
        <v>Figure 6:</v>
      </c>
      <c r="AD65" s="73" t="str">
        <f>FY1399_YTD_Actual!$A$1</f>
        <v>Actual</v>
      </c>
      <c r="AE65" s="5">
        <f>IF(INDEX(FY1399_YTD_Actual!B$3:B$16,MATCH($B$79,FY1399_YTD_Actual!$A$3:$A$16,0))=0,#N/A,INDEX(FY1399_YTD_Actual!B$3:B$16,MATCH($B$79,FY1399_YTD_Actual!$A$3:$A$16,0)))</f>
        <v>1020.57947</v>
      </c>
      <c r="AF65" s="5">
        <f>IF(INDEX(FY1399_YTD_Actual!C$3:C$16,MATCH($B$79,FY1399_YTD_Actual!$A$3:$A$16,0))=0,#N/A,INDEX(FY1399_YTD_Actual!C$3:C$16,MATCH($B$79,FY1399_YTD_Actual!$A$3:$A$16,0)))</f>
        <v>1247.3037539999998</v>
      </c>
      <c r="AG65" s="5">
        <f>IF(INDEX(FY1399_YTD_Actual!D$3:D$16,MATCH($B$79,FY1399_YTD_Actual!$A$3:$A$16,0))=0,#N/A,INDEX(FY1399_YTD_Actual!D$3:D$16,MATCH($B$79,FY1399_YTD_Actual!$A$3:$A$16,0)))</f>
        <v>1261.581948</v>
      </c>
      <c r="AH65" s="5">
        <f>IF(INDEX(FY1399_YTD_Actual!E$3:E$16,MATCH($B$79,FY1399_YTD_Actual!$A$3:$A$16,0))=0,#N/A,INDEX(FY1399_YTD_Actual!E$3:E$16,MATCH($B$79,FY1399_YTD_Actual!$A$3:$A$16,0)))</f>
        <v>614.61909400000013</v>
      </c>
      <c r="AI65" s="5">
        <f>IF(INDEX(FY1399_YTD_Actual!F$3:F$16,MATCH($B$79,FY1399_YTD_Actual!$A$3:$A$16,0))=0,#N/A,INDEX(FY1399_YTD_Actual!F$3:F$16,MATCH($B$79,FY1399_YTD_Actual!$A$3:$A$16,0)))</f>
        <v>954.2365719999998</v>
      </c>
      <c r="AJ65" s="5">
        <f>IF(INDEX(FY1399_YTD_Actual!G$3:G$16,MATCH($B$79,FY1399_YTD_Actual!$A$3:$A$16,0))=0,#N/A,INDEX(FY1399_YTD_Actual!G$3:G$16,MATCH($B$79,FY1399_YTD_Actual!$A$3:$A$16,0)))</f>
        <v>1021.894234</v>
      </c>
      <c r="AK65" s="5">
        <f>IF(INDEX(FY1399_YTD_Actual!H$3:H$16,MATCH($B$79,FY1399_YTD_Actual!$A$3:$A$16,0))=0,#N/A,INDEX(FY1399_YTD_Actual!H$3:H$16,MATCH($B$79,FY1399_YTD_Actual!$A$3:$A$16,0)))</f>
        <v>1715.544226</v>
      </c>
      <c r="AL65" s="5">
        <f>IF(INDEX(FY1399_YTD_Actual!I$3:I$16,MATCH($B$79,FY1399_YTD_Actual!$A$3:$A$16,0))=0,#N/A,INDEX(FY1399_YTD_Actual!I$3:I$16,MATCH($B$79,FY1399_YTD_Actual!$A$3:$A$16,0)))</f>
        <v>1590.2228949999999</v>
      </c>
      <c r="AM65" s="5">
        <f>IF(INDEX(FY1399_YTD_Actual!J$3:J$16,MATCH($B$79,FY1399_YTD_Actual!$A$3:$A$16,0))=0,#N/A,INDEX(FY1399_YTD_Actual!J$3:J$16,MATCH($B$79,FY1399_YTD_Actual!$A$3:$A$16,0)))</f>
        <v>2053.7154639999999</v>
      </c>
      <c r="AN65" s="5">
        <f>IF(INDEX(FY1399_YTD_Actual!K$3:K$16,MATCH($B$79,FY1399_YTD_Actual!$A$3:$A$16,0))=0,#N/A,INDEX(FY1399_YTD_Actual!K$3:K$16,MATCH($B$79,FY1399_YTD_Actual!$A$3:$A$16,0)))</f>
        <v>2115.0407809999997</v>
      </c>
      <c r="AO65" s="5" t="e">
        <f>IF(INDEX(FY1399_YTD_Actual!L$3:L$16,MATCH($B$79,FY1399_YTD_Actual!$A$3:$A$16,0))=0,#N/A,INDEX(FY1399_YTD_Actual!L$3:L$16,MATCH($B$79,FY1399_YTD_Actual!$A$3:$A$16,0)))</f>
        <v>#N/A</v>
      </c>
      <c r="AP65" s="5" t="e">
        <f>IF(INDEX(FY1399_YTD_Actual!M$3:M$16,MATCH($B$79,FY1399_YTD_Actual!$A$3:$A$16,0))=0,#N/A,INDEX(FY1399_YTD_Actual!M$3:M$16,MATCH($B$79,FY1399_YTD_Actual!$A$3:$A$16,0)))</f>
        <v>#N/A</v>
      </c>
    </row>
    <row r="66" spans="1:55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5" t="str">
        <f>AD66&amp;$B$79</f>
        <v>FY1399 TargetsHerat Customs Office</v>
      </c>
      <c r="AD66" s="5" t="str">
        <f>'Targets &amp; historical'!$C$94</f>
        <v>FY1399 Targets</v>
      </c>
      <c r="AE66" s="5">
        <f>INDEX('Targets &amp; historical'!C$3:C$41,MATCH(Charts!$AC66,'Targets &amp; historical'!$A$3:$A$41,0))</f>
        <v>1517.6386133333335</v>
      </c>
      <c r="AF66" s="5">
        <f>INDEX('Targets &amp; historical'!D$3:D$41,MATCH(Charts!$AC66,'Targets &amp; historical'!$A$3:$A$41,0))</f>
        <v>1517.6386133333335</v>
      </c>
      <c r="AG66" s="5">
        <f>INDEX('Targets &amp; historical'!E$3:E$41,MATCH(Charts!$AC66,'Targets &amp; historical'!$A$3:$A$41,0))</f>
        <v>1517.6386133333335</v>
      </c>
      <c r="AH66" s="5">
        <f>INDEX('Targets &amp; historical'!F$3:F$41,MATCH(Charts!$AC66,'Targets &amp; historical'!$A$3:$A$41,0))</f>
        <v>1586.6221866666667</v>
      </c>
      <c r="AI66" s="5">
        <f>INDEX('Targets &amp; historical'!G$3:G$41,MATCH(Charts!$AC66,'Targets &amp; historical'!$A$3:$A$41,0))</f>
        <v>1586.6221866666667</v>
      </c>
      <c r="AJ66" s="5">
        <f>INDEX('Targets &amp; historical'!H$3:H$41,MATCH(Charts!$AC66,'Targets &amp; historical'!$A$3:$A$41,0))</f>
        <v>1586.6221866666667</v>
      </c>
      <c r="AK66" s="5">
        <f>INDEX('Targets &amp; historical'!I$3:I$41,MATCH(Charts!$AC66,'Targets &amp; historical'!$A$3:$A$41,0))</f>
        <v>1724.5893333333333</v>
      </c>
      <c r="AL66" s="5">
        <f>INDEX('Targets &amp; historical'!J$3:J$41,MATCH(Charts!$AC66,'Targets &amp; historical'!$A$3:$A$41,0))</f>
        <v>1724.5893333333333</v>
      </c>
      <c r="AM66" s="5">
        <f>INDEX('Targets &amp; historical'!K$3:K$41,MATCH(Charts!$AC66,'Targets &amp; historical'!$A$3:$A$41,0))</f>
        <v>1724.5893333333333</v>
      </c>
      <c r="AN66" s="5">
        <f>INDEX('Targets &amp; historical'!L$3:L$41,MATCH(Charts!$AC66,'Targets &amp; historical'!$A$3:$A$41,0))</f>
        <v>2069.5072</v>
      </c>
      <c r="AO66" s="5">
        <f>INDEX('Targets &amp; historical'!M$3:M$41,MATCH(Charts!$AC66,'Targets &amp; historical'!$A$3:$A$41,0))</f>
        <v>2069.5072</v>
      </c>
      <c r="AP66" s="5">
        <f>INDEX('Targets &amp; historical'!N$3:N$41,MATCH(Charts!$AC66,'Targets &amp; historical'!$A$3:$A$41,0))</f>
        <v>2069.5072</v>
      </c>
    </row>
    <row r="67" spans="1:55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5" t="str">
        <f>AD67&amp;$B$79</f>
        <v>FY1398Herat Customs Office</v>
      </c>
      <c r="AD67" s="5" t="str">
        <f>'Targets &amp; historical'!$C$95</f>
        <v>FY1398</v>
      </c>
      <c r="AE67" s="5">
        <f>INDEX('Targets &amp; historical'!C$3:C$41,MATCH(Charts!$AC67,'Targets &amp; historical'!$A$3:$A$41,0))</f>
        <v>1669.9595830000001</v>
      </c>
      <c r="AF67" s="5">
        <f>INDEX('Targets &amp; historical'!D$3:D$41,MATCH(Charts!$AC67,'Targets &amp; historical'!$A$3:$A$41,0))</f>
        <v>1522.5356119999999</v>
      </c>
      <c r="AG67" s="5">
        <f>INDEX('Targets &amp; historical'!E$3:E$41,MATCH(Charts!$AC67,'Targets &amp; historical'!$A$3:$A$41,0))</f>
        <v>1639.1084519999999</v>
      </c>
      <c r="AH67" s="5">
        <f>INDEX('Targets &amp; historical'!F$3:F$41,MATCH(Charts!$AC67,'Targets &amp; historical'!$A$3:$A$41,0))</f>
        <v>1327.363441</v>
      </c>
      <c r="AI67" s="5">
        <f>INDEX('Targets &amp; historical'!G$3:G$41,MATCH(Charts!$AC67,'Targets &amp; historical'!$A$3:$A$41,0))</f>
        <v>1551.8118930000001</v>
      </c>
      <c r="AJ67" s="5">
        <f>INDEX('Targets &amp; historical'!H$3:H$41,MATCH(Charts!$AC67,'Targets &amp; historical'!$A$3:$A$41,0))</f>
        <v>1535.7331200000001</v>
      </c>
      <c r="AK67" s="5">
        <f>INDEX('Targets &amp; historical'!I$3:I$41,MATCH(Charts!$AC67,'Targets &amp; historical'!$A$3:$A$41,0))</f>
        <v>1733.2997419999999</v>
      </c>
      <c r="AL67" s="5">
        <f>INDEX('Targets &amp; historical'!J$3:J$41,MATCH(Charts!$AC67,'Targets &amp; historical'!$A$3:$A$41,0))</f>
        <v>1321.997578</v>
      </c>
      <c r="AM67" s="5">
        <f>INDEX('Targets &amp; historical'!K$3:K$41,MATCH(Charts!$AC67,'Targets &amp; historical'!$A$3:$A$41,0))</f>
        <v>1433.4180120000001</v>
      </c>
      <c r="AN67" s="5">
        <f>INDEX('Targets &amp; historical'!L$3:L$41,MATCH(Charts!$AC67,'Targets &amp; historical'!$A$3:$A$41,0))</f>
        <v>1401.325681</v>
      </c>
      <c r="AO67" s="5">
        <f>INDEX('Targets &amp; historical'!M$3:M$41,MATCH(Charts!$AC67,'Targets &amp; historical'!$A$3:$A$41,0))</f>
        <v>1268.043363</v>
      </c>
      <c r="AP67" s="5">
        <f>INDEX('Targets &amp; historical'!N$3:N$41,MATCH(Charts!$AC67,'Targets &amp; historical'!$A$3:$A$41,0))</f>
        <v>1648.412112</v>
      </c>
    </row>
    <row r="68" spans="1:55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73" t="s">
        <v>28</v>
      </c>
    </row>
    <row r="69" spans="1:55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5" t="str">
        <f t="shared" ref="AD69:AE71" si="19">AD65</f>
        <v>Actual</v>
      </c>
      <c r="AE69" s="5">
        <f t="shared" si="19"/>
        <v>1020.57947</v>
      </c>
      <c r="AF69" s="5">
        <f>SUM($AE65:AF65)</f>
        <v>2267.8832239999997</v>
      </c>
      <c r="AG69" s="5">
        <f>SUM($AE65:AG65)</f>
        <v>3529.4651719999997</v>
      </c>
      <c r="AH69" s="5">
        <f>SUM($AE65:AH65)</f>
        <v>4144.0842659999998</v>
      </c>
      <c r="AI69" s="5">
        <f>SUM($AE65:AI65)</f>
        <v>5098.3208379999996</v>
      </c>
      <c r="AJ69" s="5">
        <f>SUM($AE65:AJ65)</f>
        <v>6120.215072</v>
      </c>
      <c r="AK69" s="5">
        <f>SUM($AE65:AK65)</f>
        <v>7835.7592979999999</v>
      </c>
      <c r="AL69" s="5">
        <f>SUM($AE65:AL65)</f>
        <v>9425.9821929999998</v>
      </c>
      <c r="AM69" s="5">
        <f>SUM($AE65:AM65)</f>
        <v>11479.697657000001</v>
      </c>
      <c r="AN69" s="5">
        <f>SUM($AE65:AN65)</f>
        <v>13594.738438</v>
      </c>
      <c r="AO69" s="5" t="e">
        <f>SUM($AE65:AO65)</f>
        <v>#N/A</v>
      </c>
      <c r="AP69" s="5" t="e">
        <f>SUM($AE65:AP65)</f>
        <v>#N/A</v>
      </c>
      <c r="AQ69" s="5" t="str">
        <f>AQ62</f>
        <v>Flag if any</v>
      </c>
      <c r="AR69" s="5">
        <f t="shared" ref="AR69:BC69" si="20">IF((1-AE69/AE70)&gt;$B$11,AE69,#N/A)</f>
        <v>1020.57947</v>
      </c>
      <c r="AS69" s="5">
        <f t="shared" si="20"/>
        <v>2267.8832239999997</v>
      </c>
      <c r="AT69" s="5">
        <f t="shared" si="20"/>
        <v>3529.4651719999997</v>
      </c>
      <c r="AU69" s="5">
        <f t="shared" si="20"/>
        <v>4144.0842659999998</v>
      </c>
      <c r="AV69" s="5">
        <f t="shared" si="20"/>
        <v>5098.3208379999996</v>
      </c>
      <c r="AW69" s="5">
        <f t="shared" si="20"/>
        <v>6120.215072</v>
      </c>
      <c r="AX69" s="5">
        <f t="shared" si="20"/>
        <v>7835.7592979999999</v>
      </c>
      <c r="AY69" s="5">
        <f t="shared" si="20"/>
        <v>9425.9821929999998</v>
      </c>
      <c r="AZ69" s="5">
        <f t="shared" si="20"/>
        <v>11479.697657000001</v>
      </c>
      <c r="BA69" s="5">
        <f t="shared" si="20"/>
        <v>13594.738438</v>
      </c>
      <c r="BB69" s="5" t="e">
        <f t="shared" si="20"/>
        <v>#N/A</v>
      </c>
      <c r="BC69" s="5" t="e">
        <f t="shared" si="20"/>
        <v>#N/A</v>
      </c>
    </row>
    <row r="70" spans="1:55" x14ac:dyDescent="0.2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5" t="str">
        <f t="shared" si="19"/>
        <v>FY1399 Targets</v>
      </c>
      <c r="AE70" s="5">
        <f t="shared" si="19"/>
        <v>1517.6386133333335</v>
      </c>
      <c r="AF70" s="5">
        <f>SUM($AE66:AF66)</f>
        <v>3035.277226666667</v>
      </c>
      <c r="AG70" s="5">
        <f>SUM($AE66:AG66)</f>
        <v>4552.9158400000006</v>
      </c>
      <c r="AH70" s="5">
        <f>SUM($AE66:AH66)</f>
        <v>6139.5380266666671</v>
      </c>
      <c r="AI70" s="5">
        <f>SUM($AE66:AI66)</f>
        <v>7726.1602133333336</v>
      </c>
      <c r="AJ70" s="5">
        <f>SUM($AE66:AJ66)</f>
        <v>9312.7824000000001</v>
      </c>
      <c r="AK70" s="5">
        <f>SUM($AE66:AK66)</f>
        <v>11037.371733333333</v>
      </c>
      <c r="AL70" s="5">
        <f>SUM($AE66:AL66)</f>
        <v>12761.961066666667</v>
      </c>
      <c r="AM70" s="5">
        <f>SUM($AE66:AM66)</f>
        <v>14486.5504</v>
      </c>
      <c r="AN70" s="5">
        <f>SUM($AE66:AN66)</f>
        <v>16556.0576</v>
      </c>
      <c r="AO70" s="5">
        <f>SUM($AE66:AO66)</f>
        <v>18625.5648</v>
      </c>
      <c r="AP70" s="5">
        <f>SUM($AE66:AP66)</f>
        <v>20695.072</v>
      </c>
      <c r="AQ70" s="5" t="s">
        <v>67</v>
      </c>
      <c r="AR70" s="5">
        <f>INDEX('Targets &amp; historical'!Q$49:Q$88,MATCH(Charts!$AQ71,'Targets &amp; historical'!$A$49:$A$88,0))</f>
        <v>1633.9153140000001</v>
      </c>
      <c r="AS70" s="5">
        <f>INDEX('Targets &amp; historical'!R$49:R$88,MATCH(Charts!$AQ71,'Targets &amp; historical'!$A$49:$A$88,0))</f>
        <v>3407.9984340000001</v>
      </c>
      <c r="AT70" s="5">
        <f>INDEX('Targets &amp; historical'!S$49:S$88,MATCH(Charts!$AQ71,'Targets &amp; historical'!$A$49:$A$88,0))</f>
        <v>4763.5594149999997</v>
      </c>
      <c r="AU70" s="5">
        <f>INDEX('Targets &amp; historical'!T$49:T$88,MATCH(Charts!$AQ71,'Targets &amp; historical'!$A$49:$A$88,0))</f>
        <v>5881.5927569999994</v>
      </c>
      <c r="AV70" s="5">
        <f>INDEX('Targets &amp; historical'!U$49:U$88,MATCH(Charts!$AQ71,'Targets &amp; historical'!$A$49:$A$88,0))</f>
        <v>7597.7621279999994</v>
      </c>
      <c r="AW70" s="5">
        <f>INDEX('Targets &amp; historical'!V$49:V$88,MATCH(Charts!$AQ71,'Targets &amp; historical'!$A$49:$A$88,0))</f>
        <v>9358.3748329999999</v>
      </c>
      <c r="AX70" s="5">
        <f>INDEX('Targets &amp; historical'!W$49:W$88,MATCH(Charts!$AQ71,'Targets &amp; historical'!$A$49:$A$88,0))</f>
        <v>11388.457365</v>
      </c>
      <c r="AY70" s="5">
        <f>INDEX('Targets &amp; historical'!X$49:X$88,MATCH(Charts!$AQ71,'Targets &amp; historical'!$A$49:$A$88,0))</f>
        <v>13389.172584</v>
      </c>
      <c r="AZ70" s="5">
        <f>INDEX('Targets &amp; historical'!Y$49:Y$88,MATCH(Charts!$AQ71,'Targets &amp; historical'!$A$49:$A$88,0))</f>
        <v>14948.168642000001</v>
      </c>
      <c r="BA70" s="5">
        <f>INDEX('Targets &amp; historical'!Z$49:Z$88,MATCH(Charts!$AQ71,'Targets &amp; historical'!$A$49:$A$88,0))</f>
        <v>16504.856494</v>
      </c>
      <c r="BB70" s="5">
        <f>INDEX('Targets &amp; historical'!AA$49:AA$88,MATCH(Charts!$AQ71,'Targets &amp; historical'!$A$49:$A$88,0))</f>
        <v>18680.091498000002</v>
      </c>
      <c r="BC70" s="5">
        <f>INDEX('Targets &amp; historical'!AB$49:AB$88,MATCH(Charts!$AQ71,'Targets &amp; historical'!$A$49:$A$88,0))</f>
        <v>20785.299557000002</v>
      </c>
    </row>
    <row r="71" spans="1:55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5" t="str">
        <f t="shared" si="19"/>
        <v>FY1398</v>
      </c>
      <c r="AE71" s="5">
        <f t="shared" si="19"/>
        <v>1669.9595830000001</v>
      </c>
      <c r="AF71" s="5">
        <f>SUM($AE67:AF67)</f>
        <v>3192.495195</v>
      </c>
      <c r="AG71" s="5">
        <f>SUM($AE67:AG67)</f>
        <v>4831.6036469999999</v>
      </c>
      <c r="AH71" s="5">
        <f>SUM($AE67:AH67)</f>
        <v>6158.9670879999994</v>
      </c>
      <c r="AI71" s="5">
        <f>SUM($AE67:AI67)</f>
        <v>7710.7789809999995</v>
      </c>
      <c r="AJ71" s="5">
        <f>SUM($AE67:AJ67)</f>
        <v>9246.5121010000003</v>
      </c>
      <c r="AK71" s="5">
        <f>SUM($AE67:AK67)</f>
        <v>10979.811842999999</v>
      </c>
      <c r="AL71" s="5">
        <f>SUM($AE67:AL67)</f>
        <v>12301.809421</v>
      </c>
      <c r="AM71" s="5">
        <f>SUM($AE67:AM67)</f>
        <v>13735.227433</v>
      </c>
      <c r="AN71" s="5">
        <f>SUM($AE67:AN67)</f>
        <v>15136.553114</v>
      </c>
      <c r="AO71" s="5">
        <f>SUM($AE67:AO67)</f>
        <v>16404.596476999999</v>
      </c>
      <c r="AP71" s="5">
        <f>SUM($AE67:AP67)</f>
        <v>18053.008588999997</v>
      </c>
      <c r="AQ71" s="5" t="str">
        <f>$B$10&amp;$B$79</f>
        <v>FY1397Herat Customs Office</v>
      </c>
    </row>
    <row r="72" spans="1:55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5" t="str">
        <f>A80</f>
        <v>Figure 7:</v>
      </c>
      <c r="AD72" s="73" t="str">
        <f>FY1399_YTD_Actual!$A$1</f>
        <v>Actual</v>
      </c>
      <c r="AE72" s="5">
        <f>IF(INDEX(FY1399_YTD_Actual!B$3:B$16,MATCH($B$80,FY1399_YTD_Actual!$A$3:$A$16,0))=0,#N/A,INDEX(FY1399_YTD_Actual!B$3:B$16,MATCH($B$80,FY1399_YTD_Actual!$A$3:$A$16,0)))</f>
        <v>1099.8983800000001</v>
      </c>
      <c r="AF72" s="5">
        <f>IF(INDEX(FY1399_YTD_Actual!C$3:C$16,MATCH($B$80,FY1399_YTD_Actual!$A$3:$A$16,0))=0,#N/A,INDEX(FY1399_YTD_Actual!C$3:C$16,MATCH($B$80,FY1399_YTD_Actual!$A$3:$A$16,0)))</f>
        <v>1754.152108</v>
      </c>
      <c r="AG72" s="5">
        <f>IF(INDEX(FY1399_YTD_Actual!D$3:D$16,MATCH($B$80,FY1399_YTD_Actual!$A$3:$A$16,0))=0,#N/A,INDEX(FY1399_YTD_Actual!D$3:D$16,MATCH($B$80,FY1399_YTD_Actual!$A$3:$A$16,0)))</f>
        <v>1278.3182859999999</v>
      </c>
      <c r="AH72" s="5">
        <f>IF(INDEX(FY1399_YTD_Actual!E$3:E$16,MATCH($B$80,FY1399_YTD_Actual!$A$3:$A$16,0))=0,#N/A,INDEX(FY1399_YTD_Actual!E$3:E$16,MATCH($B$80,FY1399_YTD_Actual!$A$3:$A$16,0)))</f>
        <v>78.793388000000007</v>
      </c>
      <c r="AI72" s="5">
        <f>IF(INDEX(FY1399_YTD_Actual!F$3:F$16,MATCH($B$80,FY1399_YTD_Actual!$A$3:$A$16,0))=0,#N/A,INDEX(FY1399_YTD_Actual!F$3:F$16,MATCH($B$80,FY1399_YTD_Actual!$A$3:$A$16,0)))</f>
        <v>440.77841599999994</v>
      </c>
      <c r="AJ72" s="5">
        <f>IF(INDEX(FY1399_YTD_Actual!G$3:G$16,MATCH($B$80,FY1399_YTD_Actual!$A$3:$A$16,0))=0,#N/A,INDEX(FY1399_YTD_Actual!G$3:G$16,MATCH($B$80,FY1399_YTD_Actual!$A$3:$A$16,0)))</f>
        <v>814.31235200000003</v>
      </c>
      <c r="AK72" s="5">
        <f>IF(INDEX(FY1399_YTD_Actual!H$3:H$16,MATCH($B$80,FY1399_YTD_Actual!$A$3:$A$16,0))=0,#N/A,INDEX(FY1399_YTD_Actual!H$3:H$16,MATCH($B$80,FY1399_YTD_Actual!$A$3:$A$16,0)))</f>
        <v>977.93974500000002</v>
      </c>
      <c r="AL72" s="5">
        <f>IF(INDEX(FY1399_YTD_Actual!I$3:I$16,MATCH($B$80,FY1399_YTD_Actual!$A$3:$A$16,0))=0,#N/A,INDEX(FY1399_YTD_Actual!I$3:I$16,MATCH($B$80,FY1399_YTD_Actual!$A$3:$A$16,0)))</f>
        <v>1108.2182489999998</v>
      </c>
      <c r="AM72" s="5">
        <f>IF(INDEX(FY1399_YTD_Actual!J$3:J$16,MATCH($B$80,FY1399_YTD_Actual!$A$3:$A$16,0))=0,#N/A,INDEX(FY1399_YTD_Actual!J$3:J$16,MATCH($B$80,FY1399_YTD_Actual!$A$3:$A$16,0)))</f>
        <v>1773.51746</v>
      </c>
      <c r="AN72" s="5">
        <f>IF(INDEX(FY1399_YTD_Actual!K$3:K$16,MATCH($B$80,FY1399_YTD_Actual!$A$3:$A$16,0))=0,#N/A,INDEX(FY1399_YTD_Actual!K$3:K$16,MATCH($B$80,FY1399_YTD_Actual!$A$3:$A$16,0)))</f>
        <v>1739.22199</v>
      </c>
      <c r="AO72" s="5" t="e">
        <f>IF(INDEX(FY1399_YTD_Actual!L$3:L$16,MATCH($B$80,FY1399_YTD_Actual!$A$3:$A$16,0))=0,#N/A,INDEX(FY1399_YTD_Actual!L$3:L$16,MATCH($B$80,FY1399_YTD_Actual!$A$3:$A$16,0)))</f>
        <v>#N/A</v>
      </c>
      <c r="AP72" s="5" t="e">
        <f>IF(INDEX(FY1399_YTD_Actual!M$3:M$16,MATCH($B$80,FY1399_YTD_Actual!$A$3:$A$16,0))=0,#N/A,INDEX(FY1399_YTD_Actual!M$3:M$16,MATCH($B$80,FY1399_YTD_Actual!$A$3:$A$16,0)))</f>
        <v>#N/A</v>
      </c>
    </row>
    <row r="73" spans="1:55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5" t="str">
        <f>AD73&amp;$B$80</f>
        <v>FY1399 TargetsNangarhar Customs Office</v>
      </c>
      <c r="AD73" s="5" t="str">
        <f>'Targets &amp; historical'!$C$94</f>
        <v>FY1399 Targets</v>
      </c>
      <c r="AE73" s="5">
        <f>INDEX('Targets &amp; historical'!C$3:C$41,MATCH(Charts!$AC73,'Targets &amp; historical'!$A$3:$A$41,0))</f>
        <v>1467.3781466666667</v>
      </c>
      <c r="AF73" s="5">
        <f>INDEX('Targets &amp; historical'!D$3:D$41,MATCH(Charts!$AC73,'Targets &amp; historical'!$A$3:$A$41,0))</f>
        <v>1467.3781466666667</v>
      </c>
      <c r="AG73" s="5">
        <f>INDEX('Targets &amp; historical'!E$3:E$41,MATCH(Charts!$AC73,'Targets &amp; historical'!$A$3:$A$41,0))</f>
        <v>1467.3781466666667</v>
      </c>
      <c r="AH73" s="5">
        <f>INDEX('Targets &amp; historical'!F$3:F$41,MATCH(Charts!$AC73,'Targets &amp; historical'!$A$3:$A$41,0))</f>
        <v>1534.0771533333334</v>
      </c>
      <c r="AI73" s="5">
        <f>INDEX('Targets &amp; historical'!G$3:G$41,MATCH(Charts!$AC73,'Targets &amp; historical'!$A$3:$A$41,0))</f>
        <v>1534.0771533333334</v>
      </c>
      <c r="AJ73" s="5">
        <f>INDEX('Targets &amp; historical'!H$3:H$41,MATCH(Charts!$AC73,'Targets &amp; historical'!$A$3:$A$41,0))</f>
        <v>1534.0771533333334</v>
      </c>
      <c r="AK73" s="5">
        <f>INDEX('Targets &amp; historical'!I$3:I$41,MATCH(Charts!$AC73,'Targets &amp; historical'!$A$3:$A$41,0))</f>
        <v>1667.4751666666668</v>
      </c>
      <c r="AL73" s="5">
        <f>INDEX('Targets &amp; historical'!J$3:J$41,MATCH(Charts!$AC73,'Targets &amp; historical'!$A$3:$A$41,0))</f>
        <v>1667.4751666666668</v>
      </c>
      <c r="AM73" s="5">
        <f>INDEX('Targets &amp; historical'!K$3:K$41,MATCH(Charts!$AC73,'Targets &amp; historical'!$A$3:$A$41,0))</f>
        <v>1667.4751666666668</v>
      </c>
      <c r="AN73" s="5">
        <f>INDEX('Targets &amp; historical'!L$3:L$41,MATCH(Charts!$AC73,'Targets &amp; historical'!$A$3:$A$41,0))</f>
        <v>2000.9702</v>
      </c>
      <c r="AO73" s="5">
        <f>INDEX('Targets &amp; historical'!M$3:M$41,MATCH(Charts!$AC73,'Targets &amp; historical'!$A$3:$A$41,0))</f>
        <v>2000.9702</v>
      </c>
      <c r="AP73" s="5">
        <f>INDEX('Targets &amp; historical'!N$3:N$41,MATCH(Charts!$AC73,'Targets &amp; historical'!$A$3:$A$41,0))</f>
        <v>2000.9702</v>
      </c>
    </row>
    <row r="74" spans="1:55" x14ac:dyDescent="0.25">
      <c r="D74" s="96" t="s">
        <v>43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AC74" s="5" t="str">
        <f>AD74&amp;$B$80</f>
        <v>FY1398Nangarhar Customs Office</v>
      </c>
      <c r="AD74" s="5" t="str">
        <f>'Targets &amp; historical'!$C$95</f>
        <v>FY1398</v>
      </c>
      <c r="AE74" s="5">
        <f>INDEX('Targets &amp; historical'!C$3:C$41,MATCH(Charts!$AC74,'Targets &amp; historical'!$A$3:$A$41,0))</f>
        <v>1416.589154</v>
      </c>
      <c r="AF74" s="5">
        <f>INDEX('Targets &amp; historical'!D$3:D$41,MATCH(Charts!$AC74,'Targets &amp; historical'!$A$3:$A$41,0))</f>
        <v>1338.922474</v>
      </c>
      <c r="AG74" s="5">
        <f>INDEX('Targets &amp; historical'!E$3:E$41,MATCH(Charts!$AC74,'Targets &amp; historical'!$A$3:$A$41,0))</f>
        <v>1287.9711070000001</v>
      </c>
      <c r="AH74" s="5">
        <f>INDEX('Targets &amp; historical'!F$3:F$41,MATCH(Charts!$AC74,'Targets &amp; historical'!$A$3:$A$41,0))</f>
        <v>1511.7750450000001</v>
      </c>
      <c r="AI74" s="5">
        <f>INDEX('Targets &amp; historical'!G$3:G$41,MATCH(Charts!$AC74,'Targets &amp; historical'!$A$3:$A$41,0))</f>
        <v>1562.188742</v>
      </c>
      <c r="AJ74" s="5">
        <f>INDEX('Targets &amp; historical'!H$3:H$41,MATCH(Charts!$AC74,'Targets &amp; historical'!$A$3:$A$41,0))</f>
        <v>1312.323695</v>
      </c>
      <c r="AK74" s="5">
        <f>INDEX('Targets &amp; historical'!I$3:I$41,MATCH(Charts!$AC74,'Targets &amp; historical'!$A$3:$A$41,0))</f>
        <v>1806.7935660000001</v>
      </c>
      <c r="AL74" s="5">
        <f>INDEX('Targets &amp; historical'!J$3:J$41,MATCH(Charts!$AC74,'Targets &amp; historical'!$A$3:$A$41,0))</f>
        <v>1284.7398820000001</v>
      </c>
      <c r="AM74" s="5">
        <f>INDEX('Targets &amp; historical'!K$3:K$41,MATCH(Charts!$AC74,'Targets &amp; historical'!$A$3:$A$41,0))</f>
        <v>1376.20153</v>
      </c>
      <c r="AN74" s="5">
        <f>INDEX('Targets &amp; historical'!L$3:L$41,MATCH(Charts!$AC74,'Targets &amp; historical'!$A$3:$A$41,0))</f>
        <v>1147.860979</v>
      </c>
      <c r="AO74" s="5">
        <f>INDEX('Targets &amp; historical'!M$3:M$41,MATCH(Charts!$AC74,'Targets &amp; historical'!$A$3:$A$41,0))</f>
        <v>1763.156853</v>
      </c>
      <c r="AP74" s="5">
        <f>INDEX('Targets &amp; historical'!N$3:N$41,MATCH(Charts!$AC74,'Targets &amp; historical'!$A$3:$A$41,0))</f>
        <v>1652.696173</v>
      </c>
    </row>
    <row r="75" spans="1:55" x14ac:dyDescent="0.25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AD75" s="73" t="s">
        <v>28</v>
      </c>
    </row>
    <row r="76" spans="1:55" x14ac:dyDescent="0.25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AD76" s="5" t="str">
        <f t="shared" ref="AD76:AE78" si="21">AD72</f>
        <v>Actual</v>
      </c>
      <c r="AE76" s="5">
        <f t="shared" si="21"/>
        <v>1099.8983800000001</v>
      </c>
      <c r="AF76" s="5">
        <f>SUM($AE72:AF72)</f>
        <v>2854.0504879999999</v>
      </c>
      <c r="AG76" s="5">
        <f>SUM($AE72:AG72)</f>
        <v>4132.3687739999996</v>
      </c>
      <c r="AH76" s="5">
        <f>SUM($AE72:AH72)</f>
        <v>4211.1621619999996</v>
      </c>
      <c r="AI76" s="5">
        <f>SUM($AE72:AI72)</f>
        <v>4651.9405779999997</v>
      </c>
      <c r="AJ76" s="5">
        <f>SUM($AE72:AJ72)</f>
        <v>5466.2529299999997</v>
      </c>
      <c r="AK76" s="5">
        <f>SUM($AE72:AK72)</f>
        <v>6444.1926749999993</v>
      </c>
      <c r="AL76" s="5">
        <f>SUM($AE72:AL72)</f>
        <v>7552.4109239999989</v>
      </c>
      <c r="AM76" s="5">
        <f>SUM($AE72:AM72)</f>
        <v>9325.9283839999989</v>
      </c>
      <c r="AN76" s="5">
        <f>SUM($AE72:AN72)</f>
        <v>11065.150373999999</v>
      </c>
      <c r="AO76" s="5" t="e">
        <f>SUM($AE72:AO72)</f>
        <v>#N/A</v>
      </c>
      <c r="AP76" s="5" t="e">
        <f>SUM($AE72:AP72)</f>
        <v>#N/A</v>
      </c>
      <c r="AQ76" s="5" t="str">
        <f>AQ69</f>
        <v>Flag if any</v>
      </c>
      <c r="AR76" s="5">
        <f t="shared" ref="AR76:BC76" si="22">IF((1-AE76/AE77)&gt;$B$11,AE76,#N/A)</f>
        <v>1099.8983800000001</v>
      </c>
      <c r="AS76" s="5" t="e">
        <f t="shared" si="22"/>
        <v>#N/A</v>
      </c>
      <c r="AT76" s="5" t="e">
        <f t="shared" si="22"/>
        <v>#N/A</v>
      </c>
      <c r="AU76" s="5">
        <f t="shared" si="22"/>
        <v>4211.1621619999996</v>
      </c>
      <c r="AV76" s="5">
        <f t="shared" si="22"/>
        <v>4651.9405779999997</v>
      </c>
      <c r="AW76" s="5">
        <f t="shared" si="22"/>
        <v>5466.2529299999997</v>
      </c>
      <c r="AX76" s="5">
        <f t="shared" si="22"/>
        <v>6444.1926749999993</v>
      </c>
      <c r="AY76" s="5">
        <f t="shared" si="22"/>
        <v>7552.4109239999989</v>
      </c>
      <c r="AZ76" s="5">
        <f t="shared" si="22"/>
        <v>9325.9283839999989</v>
      </c>
      <c r="BA76" s="5">
        <f t="shared" si="22"/>
        <v>11065.150373999999</v>
      </c>
      <c r="BB76" s="5" t="e">
        <f t="shared" si="22"/>
        <v>#N/A</v>
      </c>
      <c r="BC76" s="5" t="e">
        <f t="shared" si="22"/>
        <v>#N/A</v>
      </c>
    </row>
    <row r="77" spans="1:55" ht="15.75" thickBot="1" x14ac:dyDescent="0.3">
      <c r="A77" s="94" t="s">
        <v>50</v>
      </c>
      <c r="B77" s="94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AD77" s="5" t="str">
        <f t="shared" si="21"/>
        <v>FY1399 Targets</v>
      </c>
      <c r="AE77" s="5">
        <f t="shared" si="21"/>
        <v>1467.3781466666667</v>
      </c>
      <c r="AF77" s="5">
        <f>SUM($AE73:AF73)</f>
        <v>2934.7562933333334</v>
      </c>
      <c r="AG77" s="5">
        <f>SUM($AE73:AG73)</f>
        <v>4402.1344399999998</v>
      </c>
      <c r="AH77" s="5">
        <f>SUM($AE73:AH73)</f>
        <v>5936.2115933333334</v>
      </c>
      <c r="AI77" s="5">
        <f>SUM($AE73:AI73)</f>
        <v>7470.2887466666671</v>
      </c>
      <c r="AJ77" s="5">
        <f>SUM($AE73:AJ73)</f>
        <v>9004.3659000000007</v>
      </c>
      <c r="AK77" s="5">
        <f>SUM($AE73:AK73)</f>
        <v>10671.841066666668</v>
      </c>
      <c r="AL77" s="5">
        <f>SUM($AE73:AL73)</f>
        <v>12339.316233333335</v>
      </c>
      <c r="AM77" s="5">
        <f>SUM($AE73:AM73)</f>
        <v>14006.791400000002</v>
      </c>
      <c r="AN77" s="5">
        <f>SUM($AE73:AN73)</f>
        <v>16007.761600000002</v>
      </c>
      <c r="AO77" s="5">
        <f>SUM($AE73:AO73)</f>
        <v>18008.731800000001</v>
      </c>
      <c r="AP77" s="5">
        <f>SUM($AE73:AP73)</f>
        <v>20009.702000000001</v>
      </c>
      <c r="AQ77" s="5" t="s">
        <v>67</v>
      </c>
      <c r="AR77" s="5">
        <f>INDEX('Targets &amp; historical'!Q$49:Q$88,MATCH(Charts!$AQ78,'Targets &amp; historical'!$A$49:$A$88,0))</f>
        <v>1082.80051</v>
      </c>
      <c r="AS77" s="5">
        <f>INDEX('Targets &amp; historical'!R$49:R$88,MATCH(Charts!$AQ78,'Targets &amp; historical'!$A$49:$A$88,0))</f>
        <v>2219.7987789999997</v>
      </c>
      <c r="AT77" s="5">
        <f>INDEX('Targets &amp; historical'!S$49:S$88,MATCH(Charts!$AQ78,'Targets &amp; historical'!$A$49:$A$88,0))</f>
        <v>3439.9075029999995</v>
      </c>
      <c r="AU77" s="5">
        <f>INDEX('Targets &amp; historical'!T$49:T$88,MATCH(Charts!$AQ78,'Targets &amp; historical'!$A$49:$A$88,0))</f>
        <v>4728.2034689999991</v>
      </c>
      <c r="AV77" s="5">
        <f>INDEX('Targets &amp; historical'!U$49:U$88,MATCH(Charts!$AQ78,'Targets &amp; historical'!$A$49:$A$88,0))</f>
        <v>6287.7593269999988</v>
      </c>
      <c r="AW77" s="5">
        <f>INDEX('Targets &amp; historical'!V$49:V$88,MATCH(Charts!$AQ78,'Targets &amp; historical'!$A$49:$A$88,0))</f>
        <v>7794.2883279999987</v>
      </c>
      <c r="AX77" s="5">
        <f>INDEX('Targets &amp; historical'!W$49:W$88,MATCH(Charts!$AQ78,'Targets &amp; historical'!$A$49:$A$88,0))</f>
        <v>9257.0465579999982</v>
      </c>
      <c r="AY77" s="5">
        <f>INDEX('Targets &amp; historical'!X$49:X$88,MATCH(Charts!$AQ78,'Targets &amp; historical'!$A$49:$A$88,0))</f>
        <v>10603.413190999998</v>
      </c>
      <c r="AZ77" s="5">
        <f>INDEX('Targets &amp; historical'!Y$49:Y$88,MATCH(Charts!$AQ78,'Targets &amp; historical'!$A$49:$A$88,0))</f>
        <v>11845.594071999998</v>
      </c>
      <c r="BA77" s="5">
        <f>INDEX('Targets &amp; historical'!Z$49:Z$88,MATCH(Charts!$AQ78,'Targets &amp; historical'!$A$49:$A$88,0))</f>
        <v>13462.760123999999</v>
      </c>
      <c r="BB77" s="5">
        <f>INDEX('Targets &amp; historical'!AA$49:AA$88,MATCH(Charts!$AQ78,'Targets &amp; historical'!$A$49:$A$88,0))</f>
        <v>14806.815263999999</v>
      </c>
      <c r="BC77" s="5">
        <f>INDEX('Targets &amp; historical'!AB$49:AB$88,MATCH(Charts!$AQ78,'Targets &amp; historical'!$A$49:$A$88,0))</f>
        <v>16445.477543999998</v>
      </c>
    </row>
    <row r="78" spans="1:55" x14ac:dyDescent="0.25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5" t="str">
        <f t="shared" si="21"/>
        <v>FY1398</v>
      </c>
      <c r="AE78" s="5">
        <f t="shared" si="21"/>
        <v>1416.589154</v>
      </c>
      <c r="AF78" s="5">
        <f>SUM($AE74:AF74)</f>
        <v>2755.5116280000002</v>
      </c>
      <c r="AG78" s="5">
        <f>SUM($AE74:AG74)</f>
        <v>4043.4827350000005</v>
      </c>
      <c r="AH78" s="5">
        <f>SUM($AE74:AH74)</f>
        <v>5555.2577800000008</v>
      </c>
      <c r="AI78" s="5">
        <f>SUM($AE74:AI74)</f>
        <v>7117.4465220000011</v>
      </c>
      <c r="AJ78" s="5">
        <f>SUM($AE74:AJ74)</f>
        <v>8429.7702170000011</v>
      </c>
      <c r="AK78" s="5">
        <f>SUM($AE74:AK74)</f>
        <v>10236.563783000001</v>
      </c>
      <c r="AL78" s="5">
        <f>SUM($AE74:AL74)</f>
        <v>11521.303665000001</v>
      </c>
      <c r="AM78" s="5">
        <f>SUM($AE74:AM74)</f>
        <v>12897.505195000002</v>
      </c>
      <c r="AN78" s="5">
        <f>SUM($AE74:AN74)</f>
        <v>14045.366174000003</v>
      </c>
      <c r="AO78" s="5">
        <f>SUM($AE74:AO74)</f>
        <v>15808.523027000003</v>
      </c>
      <c r="AP78" s="5">
        <f>SUM($AE74:AP74)</f>
        <v>17461.219200000003</v>
      </c>
      <c r="AQ78" s="5" t="str">
        <f>$B$10&amp;$B$80</f>
        <v>FY1397Nangarhar Customs Office</v>
      </c>
    </row>
    <row r="79" spans="1:55" x14ac:dyDescent="0.25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5" t="str">
        <f>A81</f>
        <v>Figure 8:</v>
      </c>
      <c r="AD79" s="73" t="str">
        <f>FY1399_YTD_Actual!$A$1</f>
        <v>Actual</v>
      </c>
      <c r="AE79" s="5">
        <f>IF(INDEX(FY1399_YTD_Actual!B$3:B$16,MATCH($B$81,FY1399_YTD_Actual!$A$3:$A$16,0))=0,#N/A,INDEX(FY1399_YTD_Actual!B$3:B$16,MATCH($B$81,FY1399_YTD_Actual!$A$3:$A$16,0)))</f>
        <v>1121.2171209999999</v>
      </c>
      <c r="AF79" s="5">
        <f>IF(INDEX(FY1399_YTD_Actual!C$3:C$16,MATCH($B$81,FY1399_YTD_Actual!$A$3:$A$16,0))=0,#N/A,INDEX(FY1399_YTD_Actual!C$3:C$16,MATCH($B$81,FY1399_YTD_Actual!$A$3:$A$16,0)))</f>
        <v>857.83420700000011</v>
      </c>
      <c r="AG79" s="5">
        <f>IF(INDEX(FY1399_YTD_Actual!D$3:D$16,MATCH($B$81,FY1399_YTD_Actual!$A$3:$A$16,0))=0,#N/A,INDEX(FY1399_YTD_Actual!D$3:D$16,MATCH($B$81,FY1399_YTD_Actual!$A$3:$A$16,0)))</f>
        <v>908.15628500000003</v>
      </c>
      <c r="AH79" s="5">
        <f>IF(INDEX(FY1399_YTD_Actual!E$3:E$16,MATCH($B$81,FY1399_YTD_Actual!$A$3:$A$16,0))=0,#N/A,INDEX(FY1399_YTD_Actual!E$3:E$16,MATCH($B$81,FY1399_YTD_Actual!$A$3:$A$16,0)))</f>
        <v>1051.2300110000001</v>
      </c>
      <c r="AI79" s="5">
        <f>IF(INDEX(FY1399_YTD_Actual!F$3:F$16,MATCH($B$81,FY1399_YTD_Actual!$A$3:$A$16,0))=0,#N/A,INDEX(FY1399_YTD_Actual!F$3:F$16,MATCH($B$81,FY1399_YTD_Actual!$A$3:$A$16,0)))</f>
        <v>1348.084486</v>
      </c>
      <c r="AJ79" s="5">
        <f>IF(INDEX(FY1399_YTD_Actual!G$3:G$16,MATCH($B$81,FY1399_YTD_Actual!$A$3:$A$16,0))=0,#N/A,INDEX(FY1399_YTD_Actual!G$3:G$16,MATCH($B$81,FY1399_YTD_Actual!$A$3:$A$16,0)))</f>
        <v>1326.198842</v>
      </c>
      <c r="AK79" s="5">
        <f>IF(INDEX(FY1399_YTD_Actual!H$3:H$16,MATCH($B$81,FY1399_YTD_Actual!$A$3:$A$16,0))=0,#N/A,INDEX(FY1399_YTD_Actual!H$3:H$16,MATCH($B$81,FY1399_YTD_Actual!$A$3:$A$16,0)))</f>
        <v>1773.3254059999999</v>
      </c>
      <c r="AL79" s="5">
        <f>IF(INDEX(FY1399_YTD_Actual!I$3:I$16,MATCH($B$81,FY1399_YTD_Actual!$A$3:$A$16,0))=0,#N/A,INDEX(FY1399_YTD_Actual!I$3:I$16,MATCH($B$81,FY1399_YTD_Actual!$A$3:$A$16,0)))</f>
        <v>1357.4233839999999</v>
      </c>
      <c r="AM79" s="5">
        <f>IF(INDEX(FY1399_YTD_Actual!J$3:J$16,MATCH($B$81,FY1399_YTD_Actual!$A$3:$A$16,0))=0,#N/A,INDEX(FY1399_YTD_Actual!J$3:J$16,MATCH($B$81,FY1399_YTD_Actual!$A$3:$A$16,0)))</f>
        <v>1495.6889980000001</v>
      </c>
      <c r="AN79" s="5">
        <f>IF(INDEX(FY1399_YTD_Actual!K$3:K$16,MATCH($B$81,FY1399_YTD_Actual!$A$3:$A$16,0))=0,#N/A,INDEX(FY1399_YTD_Actual!K$3:K$16,MATCH($B$81,FY1399_YTD_Actual!$A$3:$A$16,0)))</f>
        <v>1258.8154610000001</v>
      </c>
      <c r="AO79" s="5" t="e">
        <f>IF(INDEX(FY1399_YTD_Actual!L$3:L$16,MATCH($B$81,FY1399_YTD_Actual!$A$3:$A$16,0))=0,#N/A,INDEX(FY1399_YTD_Actual!L$3:L$16,MATCH($B$81,FY1399_YTD_Actual!$A$3:$A$16,0)))</f>
        <v>#N/A</v>
      </c>
      <c r="AP79" s="5" t="e">
        <f>IF(INDEX(FY1399_YTD_Actual!M$3:M$16,MATCH($B$81,FY1399_YTD_Actual!$A$3:$A$16,0))=0,#N/A,INDEX(FY1399_YTD_Actual!M$3:M$16,MATCH($B$81,FY1399_YTD_Actual!$A$3:$A$16,0)))</f>
        <v>#N/A</v>
      </c>
    </row>
    <row r="80" spans="1:55" x14ac:dyDescent="0.25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5" t="str">
        <f>AD80&amp;$B$81</f>
        <v>FY1399 TargetsBalkh Customs Office</v>
      </c>
      <c r="AD80" s="5" t="str">
        <f>'Targets &amp; historical'!$C$94</f>
        <v>FY1399 Targets</v>
      </c>
      <c r="AE80" s="5">
        <f>INDEX('Targets &amp; historical'!C$3:C$41,MATCH(Charts!$AC80,'Targets &amp; historical'!$A$3:$A$41,0))</f>
        <v>869.42086099942333</v>
      </c>
      <c r="AF80" s="5">
        <f>INDEX('Targets &amp; historical'!D$3:D$41,MATCH(Charts!$AC80,'Targets &amp; historical'!$A$3:$A$41,0))</f>
        <v>869.42086099942333</v>
      </c>
      <c r="AG80" s="5">
        <f>INDEX('Targets &amp; historical'!E$3:E$41,MATCH(Charts!$AC80,'Targets &amp; historical'!$A$3:$A$41,0))</f>
        <v>869.42086099942333</v>
      </c>
      <c r="AH80" s="5">
        <f>INDEX('Targets &amp; historical'!F$3:F$41,MATCH(Charts!$AC80,'Targets &amp; historical'!$A$3:$A$41,0))</f>
        <v>908.93999104485158</v>
      </c>
      <c r="AI80" s="5">
        <f>INDEX('Targets &amp; historical'!G$3:G$41,MATCH(Charts!$AC80,'Targets &amp; historical'!$A$3:$A$41,0))</f>
        <v>908.93999104485158</v>
      </c>
      <c r="AJ80" s="5">
        <f>INDEX('Targets &amp; historical'!H$3:H$41,MATCH(Charts!$AC80,'Targets &amp; historical'!$A$3:$A$41,0))</f>
        <v>908.93999104485158</v>
      </c>
      <c r="AK80" s="5">
        <f>INDEX('Targets &amp; historical'!I$3:I$41,MATCH(Charts!$AC80,'Targets &amp; historical'!$A$3:$A$41,0))</f>
        <v>987.97825113570832</v>
      </c>
      <c r="AL80" s="5">
        <f>INDEX('Targets &amp; historical'!J$3:J$41,MATCH(Charts!$AC80,'Targets &amp; historical'!$A$3:$A$41,0))</f>
        <v>987.97825113570832</v>
      </c>
      <c r="AM80" s="5">
        <f>INDEX('Targets &amp; historical'!K$3:K$41,MATCH(Charts!$AC80,'Targets &amp; historical'!$A$3:$A$41,0))</f>
        <v>987.97825113570832</v>
      </c>
      <c r="AN80" s="5">
        <f>INDEX('Targets &amp; historical'!L$3:L$41,MATCH(Charts!$AC80,'Targets &amp; historical'!$A$3:$A$41,0))</f>
        <v>1185.5739013628499</v>
      </c>
      <c r="AO80" s="5">
        <f>INDEX('Targets &amp; historical'!M$3:M$41,MATCH(Charts!$AC80,'Targets &amp; historical'!$A$3:$A$41,0))</f>
        <v>1185.5739013628499</v>
      </c>
      <c r="AP80" s="5">
        <f>INDEX('Targets &amp; historical'!N$3:N$41,MATCH(Charts!$AC80,'Targets &amp; historical'!$A$3:$A$41,0))</f>
        <v>1185.5739013628499</v>
      </c>
    </row>
    <row r="81" spans="1:55" x14ac:dyDescent="0.25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5" t="str">
        <f>AD81&amp;$B$81</f>
        <v>FY1398Balkh Customs Office</v>
      </c>
      <c r="AD81" s="5" t="str">
        <f>'Targets &amp; historical'!$C$95</f>
        <v>FY1398</v>
      </c>
      <c r="AE81" s="5">
        <f>INDEX('Targets &amp; historical'!C$3:C$41,MATCH(Charts!$AC81,'Targets &amp; historical'!$A$3:$A$41,0))</f>
        <v>1004.925283</v>
      </c>
      <c r="AF81" s="5">
        <f>INDEX('Targets &amp; historical'!D$3:D$41,MATCH(Charts!$AC81,'Targets &amp; historical'!$A$3:$A$41,0))</f>
        <v>933.34220300000004</v>
      </c>
      <c r="AG81" s="5">
        <f>INDEX('Targets &amp; historical'!E$3:E$41,MATCH(Charts!$AC81,'Targets &amp; historical'!$A$3:$A$41,0))</f>
        <v>640.956549</v>
      </c>
      <c r="AH81" s="5">
        <f>INDEX('Targets &amp; historical'!F$3:F$41,MATCH(Charts!$AC81,'Targets &amp; historical'!$A$3:$A$41,0))</f>
        <v>859.62107900000001</v>
      </c>
      <c r="AI81" s="5">
        <f>INDEX('Targets &amp; historical'!G$3:G$41,MATCH(Charts!$AC81,'Targets &amp; historical'!$A$3:$A$41,0))</f>
        <v>753.63492199999996</v>
      </c>
      <c r="AJ81" s="5">
        <f>INDEX('Targets &amp; historical'!H$3:H$41,MATCH(Charts!$AC81,'Targets &amp; historical'!$A$3:$A$41,0))</f>
        <v>826.19212900000002</v>
      </c>
      <c r="AK81" s="5">
        <f>INDEX('Targets &amp; historical'!I$3:I$41,MATCH(Charts!$AC81,'Targets &amp; historical'!$A$3:$A$41,0))</f>
        <v>686.91911700000003</v>
      </c>
      <c r="AL81" s="5">
        <f>INDEX('Targets &amp; historical'!J$3:J$41,MATCH(Charts!$AC81,'Targets &amp; historical'!$A$3:$A$41,0))</f>
        <v>692.38907800000004</v>
      </c>
      <c r="AM81" s="5">
        <f>INDEX('Targets &amp; historical'!K$3:K$41,MATCH(Charts!$AC81,'Targets &amp; historical'!$A$3:$A$41,0))</f>
        <v>810.13908300000003</v>
      </c>
      <c r="AN81" s="5">
        <f>INDEX('Targets &amp; historical'!L$3:L$41,MATCH(Charts!$AC81,'Targets &amp; historical'!$A$3:$A$41,0))</f>
        <v>710.695515</v>
      </c>
      <c r="AO81" s="5">
        <f>INDEX('Targets &amp; historical'!M$3:M$41,MATCH(Charts!$AC81,'Targets &amp; historical'!$A$3:$A$41,0))</f>
        <v>1133.516472</v>
      </c>
      <c r="AP81" s="5">
        <f>INDEX('Targets &amp; historical'!N$3:N$41,MATCH(Charts!$AC81,'Targets &amp; historical'!$A$3:$A$41,0))</f>
        <v>1252.3462730000001</v>
      </c>
    </row>
    <row r="82" spans="1:55" x14ac:dyDescent="0.25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73" t="s">
        <v>28</v>
      </c>
    </row>
    <row r="83" spans="1:55" x14ac:dyDescent="0.25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5" t="str">
        <f t="shared" ref="AD83:AE85" si="24">AD79</f>
        <v>Actual</v>
      </c>
      <c r="AE83" s="5">
        <f t="shared" si="24"/>
        <v>1121.2171209999999</v>
      </c>
      <c r="AF83" s="5">
        <f>SUM($AE79:AF79)</f>
        <v>1979.051328</v>
      </c>
      <c r="AG83" s="5">
        <f>SUM($AE79:AG79)</f>
        <v>2887.207613</v>
      </c>
      <c r="AH83" s="5">
        <f>SUM($AE79:AH79)</f>
        <v>3938.4376240000001</v>
      </c>
      <c r="AI83" s="5">
        <f>SUM($AE79:AI79)</f>
        <v>5286.5221099999999</v>
      </c>
      <c r="AJ83" s="5">
        <f>SUM($AE79:AJ79)</f>
        <v>6612.7209519999997</v>
      </c>
      <c r="AK83" s="5">
        <f>SUM($AE79:AK79)</f>
        <v>8386.0463579999996</v>
      </c>
      <c r="AL83" s="5">
        <f>SUM($AE79:AL79)</f>
        <v>9743.4697419999993</v>
      </c>
      <c r="AM83" s="5">
        <f>SUM($AE79:AM79)</f>
        <v>11239.158739999999</v>
      </c>
      <c r="AN83" s="5">
        <f>SUM($AE79:AN79)</f>
        <v>12497.974200999999</v>
      </c>
      <c r="AO83" s="5" t="e">
        <f>SUM($AE79:AO79)</f>
        <v>#N/A</v>
      </c>
      <c r="AP83" s="5" t="e">
        <f>SUM($AE79:AP79)</f>
        <v>#N/A</v>
      </c>
      <c r="AQ83" s="5" t="str">
        <f>AQ76</f>
        <v>Flag if any</v>
      </c>
      <c r="AR83" s="5" t="e">
        <f t="shared" ref="AR83:BC83" si="25">IF((1-AE83/AE84)&gt;$B$11,AE83,#N/A)</f>
        <v>#N/A</v>
      </c>
      <c r="AS83" s="5" t="e">
        <f t="shared" si="25"/>
        <v>#N/A</v>
      </c>
      <c r="AT83" s="5" t="e">
        <f t="shared" si="25"/>
        <v>#N/A</v>
      </c>
      <c r="AU83" s="5" t="e">
        <f t="shared" si="25"/>
        <v>#N/A</v>
      </c>
      <c r="AV83" s="5" t="e">
        <f t="shared" si="25"/>
        <v>#N/A</v>
      </c>
      <c r="AW83" s="5" t="e">
        <f t="shared" si="25"/>
        <v>#N/A</v>
      </c>
      <c r="AX83" s="5" t="e">
        <f t="shared" si="25"/>
        <v>#N/A</v>
      </c>
      <c r="AY83" s="5" t="e">
        <f t="shared" si="25"/>
        <v>#N/A</v>
      </c>
      <c r="AZ83" s="5" t="e">
        <f t="shared" si="25"/>
        <v>#N/A</v>
      </c>
      <c r="BA83" s="5" t="e">
        <f t="shared" si="25"/>
        <v>#N/A</v>
      </c>
      <c r="BB83" s="5" t="e">
        <f t="shared" si="25"/>
        <v>#N/A</v>
      </c>
      <c r="BC83" s="5" t="e">
        <f t="shared" si="25"/>
        <v>#N/A</v>
      </c>
    </row>
    <row r="84" spans="1:55" x14ac:dyDescent="0.25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5" t="str">
        <f t="shared" si="24"/>
        <v>FY1399 Targets</v>
      </c>
      <c r="AE84" s="5">
        <f t="shared" si="24"/>
        <v>869.42086099942333</v>
      </c>
      <c r="AF84" s="5">
        <f>SUM($AE80:AF80)</f>
        <v>1738.8417219988467</v>
      </c>
      <c r="AG84" s="5">
        <f>SUM($AE80:AG80)</f>
        <v>2608.2625829982699</v>
      </c>
      <c r="AH84" s="5">
        <f>SUM($AE80:AH80)</f>
        <v>3517.2025740431213</v>
      </c>
      <c r="AI84" s="5">
        <f>SUM($AE80:AI80)</f>
        <v>4426.1425650879728</v>
      </c>
      <c r="AJ84" s="5">
        <f>SUM($AE80:AJ80)</f>
        <v>5335.0825561328247</v>
      </c>
      <c r="AK84" s="5">
        <f>SUM($AE80:AK80)</f>
        <v>6323.0608072685327</v>
      </c>
      <c r="AL84" s="5">
        <f>SUM($AE80:AL80)</f>
        <v>7311.0390584042407</v>
      </c>
      <c r="AM84" s="5">
        <f>SUM($AE80:AM80)</f>
        <v>8299.0173095399496</v>
      </c>
      <c r="AN84" s="5">
        <f>SUM($AE80:AN80)</f>
        <v>9484.5912109027995</v>
      </c>
      <c r="AO84" s="5">
        <f>SUM($AE80:AO80)</f>
        <v>10670.165112265649</v>
      </c>
      <c r="AP84" s="5">
        <f>SUM($AE80:AP80)</f>
        <v>11855.739013628499</v>
      </c>
      <c r="AQ84" s="5" t="s">
        <v>67</v>
      </c>
      <c r="AR84" s="5">
        <f>INDEX('Targets &amp; historical'!Q$49:Q$88,MATCH(Charts!$AQ85,'Targets &amp; historical'!$A$49:$A$88,0))</f>
        <v>1092.8130650000001</v>
      </c>
      <c r="AS84" s="5">
        <f>INDEX('Targets &amp; historical'!R$49:R$88,MATCH(Charts!$AQ85,'Targets &amp; historical'!$A$49:$A$88,0))</f>
        <v>1949.9800009999999</v>
      </c>
      <c r="AT84" s="5">
        <f>INDEX('Targets &amp; historical'!S$49:S$88,MATCH(Charts!$AQ85,'Targets &amp; historical'!$A$49:$A$88,0))</f>
        <v>3260.4126349999997</v>
      </c>
      <c r="AU84" s="5">
        <f>INDEX('Targets &amp; historical'!T$49:T$88,MATCH(Charts!$AQ85,'Targets &amp; historical'!$A$49:$A$88,0))</f>
        <v>4275.6863859999994</v>
      </c>
      <c r="AV84" s="5">
        <f>INDEX('Targets &amp; historical'!U$49:U$88,MATCH(Charts!$AQ85,'Targets &amp; historical'!$A$49:$A$88,0))</f>
        <v>5194.7807359999997</v>
      </c>
      <c r="AW84" s="5">
        <f>INDEX('Targets &amp; historical'!V$49:V$88,MATCH(Charts!$AQ85,'Targets &amp; historical'!$A$49:$A$88,0))</f>
        <v>6019.0539289999997</v>
      </c>
      <c r="AX84" s="5">
        <f>INDEX('Targets &amp; historical'!W$49:W$88,MATCH(Charts!$AQ85,'Targets &amp; historical'!$A$49:$A$88,0))</f>
        <v>6732.1212489999998</v>
      </c>
      <c r="AY84" s="5">
        <f>INDEX('Targets &amp; historical'!X$49:X$88,MATCH(Charts!$AQ85,'Targets &amp; historical'!$A$49:$A$88,0))</f>
        <v>7864.0044149999994</v>
      </c>
      <c r="AZ84" s="5">
        <f>INDEX('Targets &amp; historical'!Y$49:Y$88,MATCH(Charts!$AQ85,'Targets &amp; historical'!$A$49:$A$88,0))</f>
        <v>8830.1957029999994</v>
      </c>
      <c r="BA84" s="5">
        <f>INDEX('Targets &amp; historical'!Z$49:Z$88,MATCH(Charts!$AQ85,'Targets &amp; historical'!$A$49:$A$88,0))</f>
        <v>9769.4428059999991</v>
      </c>
      <c r="BB84" s="5">
        <f>INDEX('Targets &amp; historical'!AA$49:AA$88,MATCH(Charts!$AQ85,'Targets &amp; historical'!$A$49:$A$88,0))</f>
        <v>10926.355324999999</v>
      </c>
      <c r="BC84" s="5">
        <f>INDEX('Targets &amp; historical'!AB$49:AB$88,MATCH(Charts!$AQ85,'Targets &amp; historical'!$A$49:$A$88,0))</f>
        <v>11967.986849999999</v>
      </c>
    </row>
    <row r="85" spans="1:55" ht="15.75" thickBot="1" x14ac:dyDescent="0.3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5" t="str">
        <f t="shared" si="24"/>
        <v>FY1398</v>
      </c>
      <c r="AE85" s="5">
        <f t="shared" si="24"/>
        <v>1004.925283</v>
      </c>
      <c r="AF85" s="5">
        <f>SUM($AE81:AF81)</f>
        <v>1938.2674860000002</v>
      </c>
      <c r="AG85" s="5">
        <f>SUM($AE81:AG81)</f>
        <v>2579.2240350000002</v>
      </c>
      <c r="AH85" s="5">
        <f>SUM($AE81:AH81)</f>
        <v>3438.8451140000002</v>
      </c>
      <c r="AI85" s="5">
        <f>SUM($AE81:AI81)</f>
        <v>4192.4800359999999</v>
      </c>
      <c r="AJ85" s="5">
        <f>SUM($AE81:AJ81)</f>
        <v>5018.6721649999999</v>
      </c>
      <c r="AK85" s="5">
        <f>SUM($AE81:AK81)</f>
        <v>5705.5912820000003</v>
      </c>
      <c r="AL85" s="5">
        <f>SUM($AE81:AL81)</f>
        <v>6397.9803600000005</v>
      </c>
      <c r="AM85" s="5">
        <f>SUM($AE81:AM81)</f>
        <v>7208.1194430000005</v>
      </c>
      <c r="AN85" s="5">
        <f>SUM($AE81:AN81)</f>
        <v>7918.8149580000008</v>
      </c>
      <c r="AO85" s="5">
        <f>SUM($AE81:AO81)</f>
        <v>9052.3314300000002</v>
      </c>
      <c r="AP85" s="5">
        <f>SUM($AE81:AP81)</f>
        <v>10304.677703000001</v>
      </c>
      <c r="AQ85" s="5" t="str">
        <f>$B$10&amp;$B$81</f>
        <v>FY1397Balkh Customs Office</v>
      </c>
    </row>
    <row r="86" spans="1:55" x14ac:dyDescent="0.25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5" t="str">
        <f>A82</f>
        <v>Figure 9:</v>
      </c>
      <c r="AD86" s="73" t="str">
        <f>FY1399_YTD_Actual!$A$1</f>
        <v>Actual</v>
      </c>
      <c r="AE86" s="5">
        <f>IF(INDEX(FY1399_YTD_Actual!B$3:B$16,MATCH($B$82,FY1399_YTD_Actual!$A$3:$A$16,0))=0,#N/A,INDEX(FY1399_YTD_Actual!B$3:B$16,MATCH($B$82,FY1399_YTD_Actual!$A$3:$A$16,0)))</f>
        <v>6324.3823739299996</v>
      </c>
      <c r="AF86" s="5">
        <f>IF(INDEX(FY1399_YTD_Actual!C$3:C$16,MATCH($B$82,FY1399_YTD_Actual!$A$3:$A$16,0))=0,#N/A,INDEX(FY1399_YTD_Actual!C$3:C$16,MATCH($B$82,FY1399_YTD_Actual!$A$3:$A$16,0)))</f>
        <v>5981.582640820001</v>
      </c>
      <c r="AG86" s="5">
        <f>IF(INDEX(FY1399_YTD_Actual!D$3:D$16,MATCH($B$82,FY1399_YTD_Actual!$A$3:$A$16,0))=0,#N/A,INDEX(FY1399_YTD_Actual!D$3:D$16,MATCH($B$82,FY1399_YTD_Actual!$A$3:$A$16,0)))</f>
        <v>7544.3119351100004</v>
      </c>
      <c r="AH86" s="5">
        <f>IF(INDEX(FY1399_YTD_Actual!E$3:E$16,MATCH($B$82,FY1399_YTD_Actual!$A$3:$A$16,0))=0,#N/A,INDEX(FY1399_YTD_Actual!E$3:E$16,MATCH($B$82,FY1399_YTD_Actual!$A$3:$A$16,0)))</f>
        <v>18688.04765764</v>
      </c>
      <c r="AI86" s="5">
        <f>IF(INDEX(FY1399_YTD_Actual!F$3:F$16,MATCH($B$82,FY1399_YTD_Actual!$A$3:$A$16,0))=0,#N/A,INDEX(FY1399_YTD_Actual!F$3:F$16,MATCH($B$82,FY1399_YTD_Actual!$A$3:$A$16,0)))</f>
        <v>4606.3607631600007</v>
      </c>
      <c r="AJ86" s="5">
        <f>IF(INDEX(FY1399_YTD_Actual!G$3:G$16,MATCH($B$82,FY1399_YTD_Actual!$A$3:$A$16,0))=0,#N/A,INDEX(FY1399_YTD_Actual!G$3:G$16,MATCH($B$82,FY1399_YTD_Actual!$A$3:$A$16,0)))</f>
        <v>3938.2080055100005</v>
      </c>
      <c r="AK86" s="5">
        <f>IF(INDEX(FY1399_YTD_Actual!H$3:H$16,MATCH($B$82,FY1399_YTD_Actual!$A$3:$A$16,0))=0,#N/A,INDEX(FY1399_YTD_Actual!H$3:H$16,MATCH($B$82,FY1399_YTD_Actual!$A$3:$A$16,0)))</f>
        <v>7613.2522338000008</v>
      </c>
      <c r="AL86" s="5">
        <f>IF(INDEX(FY1399_YTD_Actual!I$3:I$16,MATCH($B$82,FY1399_YTD_Actual!$A$3:$A$16,0))=0,#N/A,INDEX(FY1399_YTD_Actual!I$3:I$16,MATCH($B$82,FY1399_YTD_Actual!$A$3:$A$16,0)))</f>
        <v>4190.2043169499993</v>
      </c>
      <c r="AM86" s="5">
        <f>IF(INDEX(FY1399_YTD_Actual!J$3:J$16,MATCH($B$82,FY1399_YTD_Actual!$A$3:$A$16,0))=0,#N/A,INDEX(FY1399_YTD_Actual!J$3:J$16,MATCH($B$82,FY1399_YTD_Actual!$A$3:$A$16,0)))</f>
        <v>5387.98472167</v>
      </c>
      <c r="AN86" s="5">
        <f>IF(INDEX(FY1399_YTD_Actual!K$3:K$16,MATCH($B$82,FY1399_YTD_Actual!$A$3:$A$16,0))=0,#N/A,INDEX(FY1399_YTD_Actual!K$3:K$16,MATCH($B$82,FY1399_YTD_Actual!$A$3:$A$16,0)))</f>
        <v>5993.0673904399991</v>
      </c>
      <c r="AO86" s="5" t="e">
        <f>IF(INDEX(FY1399_YTD_Actual!L$3:L$16,MATCH($B$82,FY1399_YTD_Actual!$A$3:$A$16,0))=0,#N/A,INDEX(FY1399_YTD_Actual!L$3:L$16,MATCH($B$82,FY1399_YTD_Actual!$A$3:$A$16,0)))</f>
        <v>#N/A</v>
      </c>
      <c r="AP86" s="5" t="e">
        <f>IF(INDEX(FY1399_YTD_Actual!M$3:M$16,MATCH($B$82,FY1399_YTD_Actual!$A$3:$A$16,0))=0,#N/A,INDEX(FY1399_YTD_Actual!M$3:M$16,MATCH($B$82,FY1399_YTD_Actual!$A$3:$A$16,0)))</f>
        <v>#N/A</v>
      </c>
    </row>
    <row r="87" spans="1:55" x14ac:dyDescent="0.25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5" t="str">
        <f>AD87&amp;$B$82</f>
        <v>FY1399 TargetsAfghanistan Revenue Department</v>
      </c>
      <c r="AD87" s="5" t="str">
        <f>'Targets &amp; historical'!$C$94</f>
        <v>FY1399 Targets</v>
      </c>
      <c r="AE87" s="5">
        <f>INDEX('Targets &amp; historical'!C$3:C$41,MATCH(Charts!$AC87,'Targets &amp; historical'!$A$3:$A$41,0))</f>
        <v>8673.3920524533351</v>
      </c>
      <c r="AF87" s="5">
        <f>INDEX('Targets &amp; historical'!D$3:D$41,MATCH(Charts!$AC87,'Targets &amp; historical'!$A$3:$A$41,0))</f>
        <v>8673.3920524533351</v>
      </c>
      <c r="AG87" s="5">
        <f>INDEX('Targets &amp; historical'!E$3:E$41,MATCH(Charts!$AC87,'Targets &amp; historical'!$A$3:$A$41,0))</f>
        <v>8673.3920524533351</v>
      </c>
      <c r="AH87" s="5">
        <f>INDEX('Targets &amp; historical'!F$3:F$41,MATCH(Charts!$AC87,'Targets &amp; historical'!$A$3:$A$41,0))</f>
        <v>9067.6371457466666</v>
      </c>
      <c r="AI87" s="5">
        <f>INDEX('Targets &amp; historical'!G$3:G$41,MATCH(Charts!$AC87,'Targets &amp; historical'!$A$3:$A$41,0))</f>
        <v>9067.6371457466666</v>
      </c>
      <c r="AJ87" s="5">
        <f>INDEX('Targets &amp; historical'!H$3:H$41,MATCH(Charts!$AC87,'Targets &amp; historical'!$A$3:$A$41,0))</f>
        <v>9067.6371457466666</v>
      </c>
      <c r="AK87" s="5">
        <f>INDEX('Targets &amp; historical'!I$3:I$41,MATCH(Charts!$AC87,'Targets &amp; historical'!$A$3:$A$41,0))</f>
        <v>9856.1273323333335</v>
      </c>
      <c r="AL87" s="5">
        <f>INDEX('Targets &amp; historical'!J$3:J$41,MATCH(Charts!$AC87,'Targets &amp; historical'!$A$3:$A$41,0))</f>
        <v>9856.1273323333335</v>
      </c>
      <c r="AM87" s="5">
        <f>INDEX('Targets &amp; historical'!K$3:K$41,MATCH(Charts!$AC87,'Targets &amp; historical'!$A$3:$A$41,0))</f>
        <v>9856.1273323333335</v>
      </c>
      <c r="AN87" s="5">
        <f>INDEX('Targets &amp; historical'!L$3:L$41,MATCH(Charts!$AC87,'Targets &amp; historical'!$A$3:$A$41,0))</f>
        <v>11827.352798800001</v>
      </c>
      <c r="AO87" s="5">
        <f>INDEX('Targets &amp; historical'!M$3:M$41,MATCH(Charts!$AC87,'Targets &amp; historical'!$A$3:$A$41,0))</f>
        <v>11827.352798800001</v>
      </c>
      <c r="AP87" s="5">
        <f>INDEX('Targets &amp; historical'!N$3:N$41,MATCH(Charts!$AC87,'Targets &amp; historical'!$A$3:$A$41,0))</f>
        <v>11827.352798800001</v>
      </c>
    </row>
    <row r="88" spans="1:55" x14ac:dyDescent="0.25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5" t="str">
        <f>AD88&amp;$B$82</f>
        <v>FY1398Afghanistan Revenue Department</v>
      </c>
      <c r="AD88" s="5" t="str">
        <f>'Targets &amp; historical'!$C$95</f>
        <v>FY1398</v>
      </c>
      <c r="AE88" s="5">
        <f>INDEX('Targets &amp; historical'!C$3:C$41,MATCH(Charts!$AC88,'Targets &amp; historical'!$A$3:$A$41,0))</f>
        <v>7315.0034334600005</v>
      </c>
      <c r="AF88" s="5">
        <f>INDEX('Targets &amp; historical'!D$3:D$41,MATCH(Charts!$AC88,'Targets &amp; historical'!$A$3:$A$41,0))</f>
        <v>6878.4067555400006</v>
      </c>
      <c r="AG88" s="5">
        <f>INDEX('Targets &amp; historical'!E$3:E$41,MATCH(Charts!$AC88,'Targets &amp; historical'!$A$3:$A$41,0))</f>
        <v>7910.7673566499998</v>
      </c>
      <c r="AH88" s="5">
        <f>INDEX('Targets &amp; historical'!F$3:F$41,MATCH(Charts!$AC88,'Targets &amp; historical'!$A$3:$A$41,0))</f>
        <v>9079.9198777000001</v>
      </c>
      <c r="AI88" s="5">
        <f>INDEX('Targets &amp; historical'!G$3:G$41,MATCH(Charts!$AC88,'Targets &amp; historical'!$A$3:$A$41,0))</f>
        <v>15066.03450414</v>
      </c>
      <c r="AJ88" s="5">
        <f>INDEX('Targets &amp; historical'!H$3:H$41,MATCH(Charts!$AC88,'Targets &amp; historical'!$A$3:$A$41,0))</f>
        <v>7396.4691851500002</v>
      </c>
      <c r="AK88" s="5">
        <f>INDEX('Targets &amp; historical'!I$3:I$41,MATCH(Charts!$AC88,'Targets &amp; historical'!$A$3:$A$41,0))</f>
        <v>8812.4656116499991</v>
      </c>
      <c r="AL88" s="5">
        <f>INDEX('Targets &amp; historical'!J$3:J$41,MATCH(Charts!$AC88,'Targets &amp; historical'!$A$3:$A$41,0))</f>
        <v>5791.4246963099995</v>
      </c>
      <c r="AM88" s="5">
        <f>INDEX('Targets &amp; historical'!K$3:K$41,MATCH(Charts!$AC88,'Targets &amp; historical'!$A$3:$A$41,0))</f>
        <v>8809.0819099600012</v>
      </c>
      <c r="AN88" s="5">
        <f>INDEX('Targets &amp; historical'!L$3:L$41,MATCH(Charts!$AC88,'Targets &amp; historical'!$A$3:$A$41,0))</f>
        <v>13985.44491962</v>
      </c>
      <c r="AO88" s="5">
        <f>INDEX('Targets &amp; historical'!M$3:M$41,MATCH(Charts!$AC88,'Targets &amp; historical'!$A$3:$A$41,0))</f>
        <v>8079.6785360400008</v>
      </c>
      <c r="AP88" s="5">
        <f>INDEX('Targets &amp; historical'!N$3:N$41,MATCH(Charts!$AC88,'Targets &amp; historical'!$A$3:$A$41,0))</f>
        <v>29109.49515124</v>
      </c>
    </row>
    <row r="89" spans="1:55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73" t="s">
        <v>28</v>
      </c>
    </row>
    <row r="90" spans="1:55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5" t="str">
        <f t="shared" ref="AD90:AE92" si="27">AD86</f>
        <v>Actual</v>
      </c>
      <c r="AE90" s="5">
        <f t="shared" si="27"/>
        <v>6324.3823739299996</v>
      </c>
      <c r="AF90" s="5">
        <f>SUM($AE86:AF86)</f>
        <v>12305.96501475</v>
      </c>
      <c r="AG90" s="5">
        <f>SUM($AE86:AG86)</f>
        <v>19850.276949859999</v>
      </c>
      <c r="AH90" s="5">
        <f>SUM($AE86:AH86)</f>
        <v>38538.324607499999</v>
      </c>
      <c r="AI90" s="5">
        <f>SUM($AE86:AI86)</f>
        <v>43144.685370660001</v>
      </c>
      <c r="AJ90" s="5">
        <f>SUM($AE86:AJ86)</f>
        <v>47082.893376170003</v>
      </c>
      <c r="AK90" s="5">
        <f>SUM($AE86:AK86)</f>
        <v>54696.145609970001</v>
      </c>
      <c r="AL90" s="5">
        <f>SUM($AE86:AL86)</f>
        <v>58886.349926919997</v>
      </c>
      <c r="AM90" s="5">
        <f>SUM($AE86:AM86)</f>
        <v>64274.334648589997</v>
      </c>
      <c r="AN90" s="5">
        <f>SUM($AE86:AN86)</f>
        <v>70267.402039029999</v>
      </c>
      <c r="AO90" s="5" t="e">
        <f>SUM($AE86:AO86)</f>
        <v>#N/A</v>
      </c>
      <c r="AP90" s="5" t="e">
        <f>SUM($AE86:AP86)</f>
        <v>#N/A</v>
      </c>
      <c r="AQ90" s="5" t="str">
        <f>AQ83</f>
        <v>Flag if any</v>
      </c>
      <c r="AR90" s="5">
        <f t="shared" ref="AR90:BC90" si="28">IF((1-AE90/AE91)&gt;$B$11,AE90,#N/A)</f>
        <v>6324.3823739299996</v>
      </c>
      <c r="AS90" s="5">
        <f t="shared" si="28"/>
        <v>12305.96501475</v>
      </c>
      <c r="AT90" s="5">
        <f t="shared" si="28"/>
        <v>19850.276949859999</v>
      </c>
      <c r="AU90" s="5" t="e">
        <f t="shared" si="28"/>
        <v>#N/A</v>
      </c>
      <c r="AV90" s="5" t="e">
        <f t="shared" si="28"/>
        <v>#N/A</v>
      </c>
      <c r="AW90" s="5">
        <f t="shared" si="28"/>
        <v>47082.893376170003</v>
      </c>
      <c r="AX90" s="5">
        <f t="shared" si="28"/>
        <v>54696.145609970001</v>
      </c>
      <c r="AY90" s="5">
        <f t="shared" si="28"/>
        <v>58886.349926919997</v>
      </c>
      <c r="AZ90" s="5">
        <f t="shared" si="28"/>
        <v>64274.334648589997</v>
      </c>
      <c r="BA90" s="5">
        <f t="shared" si="28"/>
        <v>70267.402039029999</v>
      </c>
      <c r="BB90" s="5" t="e">
        <f t="shared" si="28"/>
        <v>#N/A</v>
      </c>
      <c r="BC90" s="5" t="e">
        <f t="shared" si="28"/>
        <v>#N/A</v>
      </c>
    </row>
    <row r="91" spans="1:55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5" t="str">
        <f t="shared" si="27"/>
        <v>FY1399 Targets</v>
      </c>
      <c r="AE91" s="5">
        <f t="shared" si="27"/>
        <v>8673.3920524533351</v>
      </c>
      <c r="AF91" s="5">
        <f>SUM($AE87:AF87)</f>
        <v>17346.78410490667</v>
      </c>
      <c r="AG91" s="5">
        <f>SUM($AE87:AG87)</f>
        <v>26020.176157360005</v>
      </c>
      <c r="AH91" s="5">
        <f>SUM($AE87:AH87)</f>
        <v>35087.813303106668</v>
      </c>
      <c r="AI91" s="5">
        <f>SUM($AE87:AI87)</f>
        <v>44155.450448853335</v>
      </c>
      <c r="AJ91" s="5">
        <f>SUM($AE87:AJ87)</f>
        <v>53223.087594600001</v>
      </c>
      <c r="AK91" s="5">
        <f>SUM($AE87:AK87)</f>
        <v>63079.214926933331</v>
      </c>
      <c r="AL91" s="5">
        <f>SUM($AE87:AL87)</f>
        <v>72935.342259266661</v>
      </c>
      <c r="AM91" s="5">
        <f>SUM($AE87:AM87)</f>
        <v>82791.469591599991</v>
      </c>
      <c r="AN91" s="5">
        <f>SUM($AE87:AN87)</f>
        <v>94618.82239039999</v>
      </c>
      <c r="AO91" s="5">
        <f>SUM($AE87:AO87)</f>
        <v>106446.17518919999</v>
      </c>
      <c r="AP91" s="5">
        <f>SUM($AE87:AP87)</f>
        <v>118273.52798799999</v>
      </c>
      <c r="AQ91" s="5" t="s">
        <v>67</v>
      </c>
      <c r="AR91" s="5">
        <f>INDEX('Targets &amp; historical'!Q$49:Q$88,MATCH(Charts!$AQ92,'Targets &amp; historical'!$A$49:$A$88,0))</f>
        <v>7208.3537005799999</v>
      </c>
      <c r="AS91" s="5">
        <f>INDEX('Targets &amp; historical'!R$49:R$88,MATCH(Charts!$AQ92,'Targets &amp; historical'!$A$49:$A$88,0))</f>
        <v>12294.373660879999</v>
      </c>
      <c r="AT91" s="5">
        <f>INDEX('Targets &amp; historical'!S$49:S$88,MATCH(Charts!$AQ92,'Targets &amp; historical'!$A$49:$A$88,0))</f>
        <v>19891.874461129999</v>
      </c>
      <c r="AU91" s="5">
        <f>INDEX('Targets &amp; historical'!T$49:T$88,MATCH(Charts!$AQ92,'Targets &amp; historical'!$A$49:$A$88,0))</f>
        <v>29291.798087489999</v>
      </c>
      <c r="AV91" s="5">
        <f>INDEX('Targets &amp; historical'!U$49:U$88,MATCH(Charts!$AQ92,'Targets &amp; historical'!$A$49:$A$88,0))</f>
        <v>35800.709747140005</v>
      </c>
      <c r="AW91" s="5">
        <f>INDEX('Targets &amp; historical'!V$49:V$88,MATCH(Charts!$AQ92,'Targets &amp; historical'!$A$49:$A$88,0))</f>
        <v>44694.155766290001</v>
      </c>
      <c r="AX91" s="5">
        <f>INDEX('Targets &amp; historical'!W$49:W$88,MATCH(Charts!$AQ92,'Targets &amp; historical'!$A$49:$A$88,0))</f>
        <v>55386.651965700003</v>
      </c>
      <c r="AY91" s="5">
        <f>INDEX('Targets &amp; historical'!X$49:X$88,MATCH(Charts!$AQ92,'Targets &amp; historical'!$A$49:$A$88,0))</f>
        <v>62078.804468310002</v>
      </c>
      <c r="AZ91" s="5">
        <f>INDEX('Targets &amp; historical'!Y$49:Y$88,MATCH(Charts!$AQ92,'Targets &amp; historical'!$A$49:$A$88,0))</f>
        <v>72855.234502709995</v>
      </c>
      <c r="BA91" s="5">
        <f>INDEX('Targets &amp; historical'!Z$49:Z$88,MATCH(Charts!$AQ92,'Targets &amp; historical'!$A$49:$A$88,0))</f>
        <v>83423.313965039997</v>
      </c>
      <c r="BB91" s="5">
        <f>INDEX('Targets &amp; historical'!AA$49:AA$88,MATCH(Charts!$AQ92,'Targets &amp; historical'!$A$49:$A$88,0))</f>
        <v>99866.601981269996</v>
      </c>
      <c r="BC91" s="5">
        <f>INDEX('Targets &amp; historical'!AB$49:AB$88,MATCH(Charts!$AQ92,'Targets &amp; historical'!$A$49:$A$88,0))</f>
        <v>115616.88792373</v>
      </c>
    </row>
    <row r="92" spans="1:55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5" t="str">
        <f t="shared" si="27"/>
        <v>FY1398</v>
      </c>
      <c r="AE92" s="5">
        <f t="shared" si="27"/>
        <v>7315.0034334600005</v>
      </c>
      <c r="AF92" s="5">
        <f>SUM($AE88:AF88)</f>
        <v>14193.410189000002</v>
      </c>
      <c r="AG92" s="5">
        <f>SUM($AE88:AG88)</f>
        <v>22104.177545650004</v>
      </c>
      <c r="AH92" s="5">
        <f>SUM($AE88:AH88)</f>
        <v>31184.097423350002</v>
      </c>
      <c r="AI92" s="5">
        <f>SUM($AE88:AI88)</f>
        <v>46250.131927490002</v>
      </c>
      <c r="AJ92" s="5">
        <f>SUM($AE88:AJ88)</f>
        <v>53646.601112640004</v>
      </c>
      <c r="AK92" s="5">
        <f>SUM($AE88:AK88)</f>
        <v>62459.066724290002</v>
      </c>
      <c r="AL92" s="5">
        <f>SUM($AE88:AL88)</f>
        <v>68250.491420599996</v>
      </c>
      <c r="AM92" s="5">
        <f>SUM($AE88:AM88)</f>
        <v>77059.573330560001</v>
      </c>
      <c r="AN92" s="5">
        <f>SUM($AE88:AN88)</f>
        <v>91045.018250180001</v>
      </c>
      <c r="AO92" s="5">
        <f>SUM($AE88:AO88)</f>
        <v>99124.696786219996</v>
      </c>
      <c r="AP92" s="5">
        <f>SUM($AE88:AP88)</f>
        <v>128234.19193746</v>
      </c>
      <c r="AQ92" s="5" t="str">
        <f>$B$10&amp;$B$82</f>
        <v>FY1397Afghanistan Revenue Department</v>
      </c>
    </row>
    <row r="93" spans="1:55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5" t="str">
        <f>A83</f>
        <v>Figure 10:</v>
      </c>
      <c r="AD93" s="73" t="str">
        <f>FY1399_YTD_Actual!$A$1</f>
        <v>Actual</v>
      </c>
      <c r="AE93" s="5">
        <f>IF(INDEX(FY1399_YTD_Actual!B$3:B$16,MATCH($B$83,FY1399_YTD_Actual!$A$3:$A$16,0))=0,#N/A,INDEX(FY1399_YTD_Actual!B$3:B$16,MATCH($B$83,FY1399_YTD_Actual!$A$3:$A$16,0)))</f>
        <v>2164.7630088999999</v>
      </c>
      <c r="AF93" s="5">
        <f>IF(INDEX(FY1399_YTD_Actual!C$3:C$16,MATCH($B$83,FY1399_YTD_Actual!$A$3:$A$16,0))=0,#N/A,INDEX(FY1399_YTD_Actual!C$3:C$16,MATCH($B$83,FY1399_YTD_Actual!$A$3:$A$16,0)))</f>
        <v>1270.2116061400002</v>
      </c>
      <c r="AG93" s="5">
        <f>IF(INDEX(FY1399_YTD_Actual!D$3:D$16,MATCH($B$83,FY1399_YTD_Actual!$A$3:$A$16,0))=0,#N/A,INDEX(FY1399_YTD_Actual!D$3:D$16,MATCH($B$83,FY1399_YTD_Actual!$A$3:$A$16,0)))</f>
        <v>2233.64341917</v>
      </c>
      <c r="AH93" s="5">
        <f>IF(INDEX(FY1399_YTD_Actual!E$3:E$16,MATCH($B$83,FY1399_YTD_Actual!$A$3:$A$16,0))=0,#N/A,INDEX(FY1399_YTD_Actual!E$3:E$16,MATCH($B$83,FY1399_YTD_Actual!$A$3:$A$16,0)))</f>
        <v>2592.4841830599999</v>
      </c>
      <c r="AI93" s="5">
        <f>IF(INDEX(FY1399_YTD_Actual!F$3:F$16,MATCH($B$83,FY1399_YTD_Actual!$A$3:$A$16,0))=0,#N/A,INDEX(FY1399_YTD_Actual!F$3:F$16,MATCH($B$83,FY1399_YTD_Actual!$A$3:$A$16,0)))</f>
        <v>865.87342627999999</v>
      </c>
      <c r="AJ93" s="5">
        <f>IF(INDEX(FY1399_YTD_Actual!G$3:G$16,MATCH($B$83,FY1399_YTD_Actual!$A$3:$A$16,0))=0,#N/A,INDEX(FY1399_YTD_Actual!G$3:G$16,MATCH($B$83,FY1399_YTD_Actual!$A$3:$A$16,0)))</f>
        <v>999.64194251000004</v>
      </c>
      <c r="AK93" s="5">
        <f>IF(INDEX(FY1399_YTD_Actual!H$3:H$16,MATCH($B$83,FY1399_YTD_Actual!$A$3:$A$16,0))=0,#N/A,INDEX(FY1399_YTD_Actual!H$3:H$16,MATCH($B$83,FY1399_YTD_Actual!$A$3:$A$16,0)))</f>
        <v>2979.9537065</v>
      </c>
      <c r="AL93" s="5">
        <f>IF(INDEX(FY1399_YTD_Actual!I$3:I$16,MATCH($B$83,FY1399_YTD_Actual!$A$3:$A$16,0))=0,#N/A,INDEX(FY1399_YTD_Actual!I$3:I$16,MATCH($B$83,FY1399_YTD_Actual!$A$3:$A$16,0)))</f>
        <v>588.85658582000008</v>
      </c>
      <c r="AM93" s="5">
        <f>IF(INDEX(FY1399_YTD_Actual!J$3:J$16,MATCH($B$83,FY1399_YTD_Actual!$A$3:$A$16,0))=0,#N/A,INDEX(FY1399_YTD_Actual!J$3:J$16,MATCH($B$83,FY1399_YTD_Actual!$A$3:$A$16,0)))</f>
        <v>752.66776988000004</v>
      </c>
      <c r="AN93" s="5">
        <f>IF(INDEX(FY1399_YTD_Actual!K$3:K$16,MATCH($B$83,FY1399_YTD_Actual!$A$3:$A$16,0))=0,#N/A,INDEX(FY1399_YTD_Actual!K$3:K$16,MATCH($B$83,FY1399_YTD_Actual!$A$3:$A$16,0)))</f>
        <v>1690.18355408</v>
      </c>
      <c r="AO93" s="5" t="e">
        <f>IF(INDEX(FY1399_YTD_Actual!L$3:L$16,MATCH($B$83,FY1399_YTD_Actual!$A$3:$A$16,0))=0,#N/A,INDEX(FY1399_YTD_Actual!L$3:L$16,MATCH($B$83,FY1399_YTD_Actual!$A$3:$A$16,0)))</f>
        <v>#N/A</v>
      </c>
      <c r="AP93" s="5" t="e">
        <f>IF(INDEX(FY1399_YTD_Actual!M$3:M$16,MATCH($B$83,FY1399_YTD_Actual!$A$3:$A$16,0))=0,#N/A,INDEX(FY1399_YTD_Actual!M$3:M$16,MATCH($B$83,FY1399_YTD_Actual!$A$3:$A$16,0)))</f>
        <v>#N/A</v>
      </c>
    </row>
    <row r="94" spans="1:55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5" t="str">
        <f>AD94&amp;$B$83</f>
        <v>FY1399 TargetsLTO</v>
      </c>
      <c r="AD94" s="5" t="str">
        <f>'Targets &amp; historical'!$C$94</f>
        <v>FY1399 Targets</v>
      </c>
      <c r="AE94" s="5">
        <f>INDEX('Targets &amp; historical'!C$3:C$41,MATCH(Charts!$AC94,'Targets &amp; historical'!$A$3:$A$41,0))</f>
        <v>2577.829466666667</v>
      </c>
      <c r="AF94" s="5">
        <f>INDEX('Targets &amp; historical'!D$3:D$41,MATCH(Charts!$AC94,'Targets &amp; historical'!$A$3:$A$41,0))</f>
        <v>2577.829466666667</v>
      </c>
      <c r="AG94" s="5">
        <f>INDEX('Targets &amp; historical'!E$3:E$41,MATCH(Charts!$AC94,'Targets &amp; historical'!$A$3:$A$41,0))</f>
        <v>2577.829466666667</v>
      </c>
      <c r="AH94" s="5">
        <f>INDEX('Targets &amp; historical'!F$3:F$41,MATCH(Charts!$AC94,'Targets &amp; historical'!$A$3:$A$41,0))</f>
        <v>2695.0035333333335</v>
      </c>
      <c r="AI94" s="5">
        <f>INDEX('Targets &amp; historical'!G$3:G$41,MATCH(Charts!$AC94,'Targets &amp; historical'!$A$3:$A$41,0))</f>
        <v>2695.0035333333335</v>
      </c>
      <c r="AJ94" s="5">
        <f>INDEX('Targets &amp; historical'!H$3:H$41,MATCH(Charts!$AC94,'Targets &amp; historical'!$A$3:$A$41,0))</f>
        <v>2695.0035333333335</v>
      </c>
      <c r="AK94" s="5">
        <f>INDEX('Targets &amp; historical'!I$3:I$41,MATCH(Charts!$AC94,'Targets &amp; historical'!$A$3:$A$41,0))</f>
        <v>2929.3516666666669</v>
      </c>
      <c r="AL94" s="5">
        <f>INDEX('Targets &amp; historical'!J$3:J$41,MATCH(Charts!$AC94,'Targets &amp; historical'!$A$3:$A$41,0))</f>
        <v>2929.3516666666669</v>
      </c>
      <c r="AM94" s="5">
        <f>INDEX('Targets &amp; historical'!K$3:K$41,MATCH(Charts!$AC94,'Targets &amp; historical'!$A$3:$A$41,0))</f>
        <v>2929.3516666666669</v>
      </c>
      <c r="AN94" s="5">
        <f>INDEX('Targets &amp; historical'!L$3:L$41,MATCH(Charts!$AC94,'Targets &amp; historical'!$A$3:$A$41,0))</f>
        <v>3515.2220000000002</v>
      </c>
      <c r="AO94" s="5">
        <f>INDEX('Targets &amp; historical'!M$3:M$41,MATCH(Charts!$AC94,'Targets &amp; historical'!$A$3:$A$41,0))</f>
        <v>3515.2220000000002</v>
      </c>
      <c r="AP94" s="5">
        <f>INDEX('Targets &amp; historical'!N$3:N$41,MATCH(Charts!$AC94,'Targets &amp; historical'!$A$3:$A$41,0))</f>
        <v>3515.2220000000002</v>
      </c>
    </row>
    <row r="95" spans="1:55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5" t="str">
        <f>AD95&amp;$B$83</f>
        <v>FY1398LTO</v>
      </c>
      <c r="AD95" s="5" t="str">
        <f>'Targets &amp; historical'!$C$95</f>
        <v>FY1398</v>
      </c>
      <c r="AE95" s="5">
        <f>INDEX('Targets &amp; historical'!C$3:C$41,MATCH(Charts!$AC95,'Targets &amp; historical'!$A$3:$A$41,0))</f>
        <v>2756.8463096300002</v>
      </c>
      <c r="AF95" s="5">
        <f>INDEX('Targets &amp; historical'!D$3:D$41,MATCH(Charts!$AC95,'Targets &amp; historical'!$A$3:$A$41,0))</f>
        <v>1665.14323782</v>
      </c>
      <c r="AG95" s="5">
        <f>INDEX('Targets &amp; historical'!E$3:E$41,MATCH(Charts!$AC95,'Targets &amp; historical'!$A$3:$A$41,0))</f>
        <v>1709.5045847000001</v>
      </c>
      <c r="AH95" s="5">
        <f>INDEX('Targets &amp; historical'!F$3:F$41,MATCH(Charts!$AC95,'Targets &amp; historical'!$A$3:$A$41,0))</f>
        <v>2889.1513512800002</v>
      </c>
      <c r="AI95" s="5">
        <f>INDEX('Targets &amp; historical'!G$3:G$41,MATCH(Charts!$AC95,'Targets &amp; historical'!$A$3:$A$41,0))</f>
        <v>1401.9976765899999</v>
      </c>
      <c r="AJ95" s="5">
        <f>INDEX('Targets &amp; historical'!H$3:H$41,MATCH(Charts!$AC95,'Targets &amp; historical'!$A$3:$A$41,0))</f>
        <v>2559.9480485900003</v>
      </c>
      <c r="AK95" s="5">
        <f>INDEX('Targets &amp; historical'!I$3:I$41,MATCH(Charts!$AC95,'Targets &amp; historical'!$A$3:$A$41,0))</f>
        <v>2486.0231228899997</v>
      </c>
      <c r="AL95" s="5">
        <f>INDEX('Targets &amp; historical'!J$3:J$41,MATCH(Charts!$AC95,'Targets &amp; historical'!$A$3:$A$41,0))</f>
        <v>941.01775630999998</v>
      </c>
      <c r="AM95" s="5">
        <f>INDEX('Targets &amp; historical'!K$3:K$41,MATCH(Charts!$AC95,'Targets &amp; historical'!$A$3:$A$41,0))</f>
        <v>2262.4846525600001</v>
      </c>
      <c r="AN95" s="5">
        <f>INDEX('Targets &amp; historical'!L$3:L$41,MATCH(Charts!$AC95,'Targets &amp; historical'!$A$3:$A$41,0))</f>
        <v>4131.9513922599999</v>
      </c>
      <c r="AO95" s="5">
        <f>INDEX('Targets &amp; historical'!M$3:M$41,MATCH(Charts!$AC95,'Targets &amp; historical'!$A$3:$A$41,0))</f>
        <v>2124.4990912500002</v>
      </c>
      <c r="AP95" s="5">
        <f>INDEX('Targets &amp; historical'!N$3:N$41,MATCH(Charts!$AC95,'Targets &amp; historical'!$A$3:$A$41,0))</f>
        <v>2120.9934467799999</v>
      </c>
    </row>
    <row r="96" spans="1:55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73" t="s">
        <v>28</v>
      </c>
    </row>
    <row r="97" spans="4:55" x14ac:dyDescent="0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5" t="str">
        <f t="shared" ref="AD97:AE99" si="29">AD93</f>
        <v>Actual</v>
      </c>
      <c r="AE97" s="5">
        <f t="shared" si="29"/>
        <v>2164.7630088999999</v>
      </c>
      <c r="AF97" s="5">
        <f>SUM($AE93:AF93)</f>
        <v>3434.9746150400001</v>
      </c>
      <c r="AG97" s="5">
        <f>SUM($AE93:AG93)</f>
        <v>5668.6180342099997</v>
      </c>
      <c r="AH97" s="5">
        <f>SUM($AE93:AH93)</f>
        <v>8261.1022172699995</v>
      </c>
      <c r="AI97" s="5">
        <f>SUM($AE93:AI93)</f>
        <v>9126.9756435500003</v>
      </c>
      <c r="AJ97" s="5">
        <f>SUM($AE93:AJ93)</f>
        <v>10126.61758606</v>
      </c>
      <c r="AK97" s="5">
        <f>SUM($AE93:AK93)</f>
        <v>13106.57129256</v>
      </c>
      <c r="AL97" s="5">
        <f>SUM($AE93:AL93)</f>
        <v>13695.42787838</v>
      </c>
      <c r="AM97" s="5">
        <f>SUM($AE93:AM93)</f>
        <v>14448.09564826</v>
      </c>
      <c r="AN97" s="5">
        <f>SUM($AE93:AN93)</f>
        <v>16138.27920234</v>
      </c>
      <c r="AO97" s="5" t="e">
        <f>SUM($AE93:AO93)</f>
        <v>#N/A</v>
      </c>
      <c r="AP97" s="5" t="e">
        <f>SUM($AE93:AP93)</f>
        <v>#N/A</v>
      </c>
      <c r="AQ97" s="5" t="str">
        <f>AQ90</f>
        <v>Flag if any</v>
      </c>
      <c r="AR97" s="5">
        <f t="shared" ref="AR97:BC97" si="30">IF((1-AE97/AE98)&gt;$B$11,AE97,#N/A)</f>
        <v>2164.7630088999999</v>
      </c>
      <c r="AS97" s="5">
        <f t="shared" si="30"/>
        <v>3434.9746150400001</v>
      </c>
      <c r="AT97" s="5">
        <f t="shared" si="30"/>
        <v>5668.6180342099997</v>
      </c>
      <c r="AU97" s="5">
        <f t="shared" si="30"/>
        <v>8261.1022172699995</v>
      </c>
      <c r="AV97" s="5">
        <f t="shared" si="30"/>
        <v>9126.9756435500003</v>
      </c>
      <c r="AW97" s="5">
        <f t="shared" si="30"/>
        <v>10126.61758606</v>
      </c>
      <c r="AX97" s="5">
        <f t="shared" si="30"/>
        <v>13106.57129256</v>
      </c>
      <c r="AY97" s="5">
        <f t="shared" si="30"/>
        <v>13695.42787838</v>
      </c>
      <c r="AZ97" s="5">
        <f t="shared" si="30"/>
        <v>14448.09564826</v>
      </c>
      <c r="BA97" s="5">
        <f t="shared" si="30"/>
        <v>16138.27920234</v>
      </c>
      <c r="BB97" s="5" t="e">
        <f t="shared" si="30"/>
        <v>#N/A</v>
      </c>
      <c r="BC97" s="5" t="e">
        <f t="shared" si="30"/>
        <v>#N/A</v>
      </c>
    </row>
    <row r="98" spans="4:55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5" t="str">
        <f t="shared" si="29"/>
        <v>FY1399 Targets</v>
      </c>
      <c r="AE98" s="5">
        <f t="shared" si="29"/>
        <v>2577.829466666667</v>
      </c>
      <c r="AF98" s="5">
        <f>SUM($AE94:AF94)</f>
        <v>5155.6589333333341</v>
      </c>
      <c r="AG98" s="5">
        <f>SUM($AE94:AG94)</f>
        <v>7733.4884000000011</v>
      </c>
      <c r="AH98" s="5">
        <f>SUM($AE94:AH94)</f>
        <v>10428.491933333335</v>
      </c>
      <c r="AI98" s="5">
        <f>SUM($AE94:AI94)</f>
        <v>13123.495466666667</v>
      </c>
      <c r="AJ98" s="5">
        <f>SUM($AE94:AJ94)</f>
        <v>15818.499</v>
      </c>
      <c r="AK98" s="5">
        <f>SUM($AE94:AK94)</f>
        <v>18747.850666666665</v>
      </c>
      <c r="AL98" s="5">
        <f>SUM($AE94:AL94)</f>
        <v>21677.202333333331</v>
      </c>
      <c r="AM98" s="5">
        <f>SUM($AE94:AM94)</f>
        <v>24606.553999999996</v>
      </c>
      <c r="AN98" s="5">
        <f>SUM($AE94:AN94)</f>
        <v>28121.775999999998</v>
      </c>
      <c r="AO98" s="5">
        <f>SUM($AE94:AO94)</f>
        <v>31636.998</v>
      </c>
      <c r="AP98" s="5">
        <f>SUM($AE94:AP94)</f>
        <v>35152.22</v>
      </c>
      <c r="AQ98" s="5" t="s">
        <v>67</v>
      </c>
      <c r="AR98" s="5">
        <f>INDEX('Targets &amp; historical'!Q$49:Q$88,MATCH(Charts!$AQ99,'Targets &amp; historical'!$A$49:$A$88,0))</f>
        <v>2900.8548097000003</v>
      </c>
      <c r="AS98" s="5">
        <f>INDEX('Targets &amp; historical'!R$49:R$88,MATCH(Charts!$AQ99,'Targets &amp; historical'!$A$49:$A$88,0))</f>
        <v>3691.15543875</v>
      </c>
      <c r="AT98" s="5">
        <f>INDEX('Targets &amp; historical'!S$49:S$88,MATCH(Charts!$AQ99,'Targets &amp; historical'!$A$49:$A$88,0))</f>
        <v>5286.9070189200002</v>
      </c>
      <c r="AU98" s="5">
        <f>INDEX('Targets &amp; historical'!T$49:T$88,MATCH(Charts!$AQ99,'Targets &amp; historical'!$A$49:$A$88,0))</f>
        <v>8060.4240690799998</v>
      </c>
      <c r="AV98" s="5">
        <f>INDEX('Targets &amp; historical'!U$49:U$88,MATCH(Charts!$AQ99,'Targets &amp; historical'!$A$49:$A$88,0))</f>
        <v>8934.4368094399997</v>
      </c>
      <c r="AW98" s="5">
        <f>INDEX('Targets &amp; historical'!V$49:V$88,MATCH(Charts!$AQ99,'Targets &amp; historical'!$A$49:$A$88,0))</f>
        <v>11868.95636581</v>
      </c>
      <c r="AX98" s="5">
        <f>INDEX('Targets &amp; historical'!W$49:W$88,MATCH(Charts!$AQ99,'Targets &amp; historical'!$A$49:$A$88,0))</f>
        <v>14586.54854711</v>
      </c>
      <c r="AY98" s="5">
        <f>INDEX('Targets &amp; historical'!X$49:X$88,MATCH(Charts!$AQ99,'Targets &amp; historical'!$A$49:$A$88,0))</f>
        <v>15490.82143889</v>
      </c>
      <c r="AZ98" s="5">
        <f>INDEX('Targets &amp; historical'!Y$49:Y$88,MATCH(Charts!$AQ99,'Targets &amp; historical'!$A$49:$A$88,0))</f>
        <v>20036.098853520001</v>
      </c>
      <c r="BA98" s="5">
        <f>INDEX('Targets &amp; historical'!Z$49:Z$88,MATCH(Charts!$AQ99,'Targets &amp; historical'!$A$49:$A$88,0))</f>
        <v>24263.647086620003</v>
      </c>
      <c r="BB98" s="5">
        <f>INDEX('Targets &amp; historical'!AA$49:AA$88,MATCH(Charts!$AQ99,'Targets &amp; historical'!$A$49:$A$88,0))</f>
        <v>28155.660072320003</v>
      </c>
      <c r="BC98" s="5">
        <f>INDEX('Targets &amp; historical'!AB$49:AB$88,MATCH(Charts!$AQ99,'Targets &amp; historical'!$A$49:$A$88,0))</f>
        <v>31218.452160280001</v>
      </c>
    </row>
    <row r="99" spans="4:55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5" t="str">
        <f t="shared" si="29"/>
        <v>FY1398</v>
      </c>
      <c r="AE99" s="5">
        <f t="shared" si="29"/>
        <v>2756.8463096300002</v>
      </c>
      <c r="AF99" s="5">
        <f>SUM($AE95:AF95)</f>
        <v>4421.9895474499999</v>
      </c>
      <c r="AG99" s="5">
        <f>SUM($AE95:AG95)</f>
        <v>6131.49413215</v>
      </c>
      <c r="AH99" s="5">
        <f>SUM($AE95:AH95)</f>
        <v>9020.6454834300002</v>
      </c>
      <c r="AI99" s="5">
        <f>SUM($AE95:AI95)</f>
        <v>10422.643160019999</v>
      </c>
      <c r="AJ99" s="5">
        <f>SUM($AE95:AJ95)</f>
        <v>12982.59120861</v>
      </c>
      <c r="AK99" s="5">
        <f>SUM($AE95:AK95)</f>
        <v>15468.614331499999</v>
      </c>
      <c r="AL99" s="5">
        <f>SUM($AE95:AL95)</f>
        <v>16409.632087809998</v>
      </c>
      <c r="AM99" s="5">
        <f>SUM($AE95:AM95)</f>
        <v>18672.116740369998</v>
      </c>
      <c r="AN99" s="5">
        <f>SUM($AE95:AN95)</f>
        <v>22804.068132629996</v>
      </c>
      <c r="AO99" s="5">
        <f>SUM($AE95:AO95)</f>
        <v>24928.567223879996</v>
      </c>
      <c r="AP99" s="5">
        <f>SUM($AE95:AP95)</f>
        <v>27049.560670659997</v>
      </c>
      <c r="AQ99" s="5" t="str">
        <f>$B$10&amp;$B$83</f>
        <v>FY1397LTO</v>
      </c>
    </row>
    <row r="100" spans="4:55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5" t="str">
        <f>A84</f>
        <v>Figure 11:</v>
      </c>
      <c r="AD100" s="73" t="str">
        <f>FY1399_YTD_Actual!$A$1</f>
        <v>Actual</v>
      </c>
      <c r="AE100" s="5">
        <f>IF(INDEX(FY1399_YTD_Actual!B$3:B$16,MATCH($B$84,FY1399_YTD_Actual!$A$3:$A$16,0))=0,#N/A,INDEX(FY1399_YTD_Actual!B$3:B$16,MATCH($B$84,FY1399_YTD_Actual!$A$3:$A$16,0)))</f>
        <v>1007.3156533099999</v>
      </c>
      <c r="AF100" s="5">
        <f>IF(INDEX(FY1399_YTD_Actual!C$3:C$16,MATCH($B$84,FY1399_YTD_Actual!$A$3:$A$16,0))=0,#N/A,INDEX(FY1399_YTD_Actual!C$3:C$16,MATCH($B$84,FY1399_YTD_Actual!$A$3:$A$16,0)))</f>
        <v>1156.3983252600001</v>
      </c>
      <c r="AG100" s="5">
        <f>IF(INDEX(FY1399_YTD_Actual!D$3:D$16,MATCH($B$84,FY1399_YTD_Actual!$A$3:$A$16,0))=0,#N/A,INDEX(FY1399_YTD_Actual!D$3:D$16,MATCH($B$84,FY1399_YTD_Actual!$A$3:$A$16,0)))</f>
        <v>1279.91194625</v>
      </c>
      <c r="AH100" s="5">
        <f>IF(INDEX(FY1399_YTD_Actual!E$3:E$16,MATCH($B$84,FY1399_YTD_Actual!$A$3:$A$16,0))=0,#N/A,INDEX(FY1399_YTD_Actual!E$3:E$16,MATCH($B$84,FY1399_YTD_Actual!$A$3:$A$16,0)))</f>
        <v>981.60764052000002</v>
      </c>
      <c r="AI100" s="5">
        <f>IF(INDEX(FY1399_YTD_Actual!F$3:F$16,MATCH($B$84,FY1399_YTD_Actual!$A$3:$A$16,0))=0,#N/A,INDEX(FY1399_YTD_Actual!F$3:F$16,MATCH($B$84,FY1399_YTD_Actual!$A$3:$A$16,0)))</f>
        <v>1157.3993118800001</v>
      </c>
      <c r="AJ100" s="5">
        <f>IF(INDEX(FY1399_YTD_Actual!G$3:G$16,MATCH($B$84,FY1399_YTD_Actual!$A$3:$A$16,0))=0,#N/A,INDEX(FY1399_YTD_Actual!G$3:G$16,MATCH($B$84,FY1399_YTD_Actual!$A$3:$A$16,0)))</f>
        <v>817.20810549999999</v>
      </c>
      <c r="AK100" s="5">
        <f>IF(INDEX(FY1399_YTD_Actual!H$3:H$16,MATCH($B$84,FY1399_YTD_Actual!$A$3:$A$16,0))=0,#N/A,INDEX(FY1399_YTD_Actual!H$3:H$16,MATCH($B$84,FY1399_YTD_Actual!$A$3:$A$16,0)))</f>
        <v>1579.9738979799999</v>
      </c>
      <c r="AL100" s="5">
        <f>IF(INDEX(FY1399_YTD_Actual!I$3:I$16,MATCH($B$84,FY1399_YTD_Actual!$A$3:$A$16,0))=0,#N/A,INDEX(FY1399_YTD_Actual!I$3:I$16,MATCH($B$84,FY1399_YTD_Actual!$A$3:$A$16,0)))</f>
        <v>642.10493018</v>
      </c>
      <c r="AM100" s="5">
        <f>IF(INDEX(FY1399_YTD_Actual!J$3:J$16,MATCH($B$84,FY1399_YTD_Actual!$A$3:$A$16,0))=0,#N/A,INDEX(FY1399_YTD_Actual!J$3:J$16,MATCH($B$84,FY1399_YTD_Actual!$A$3:$A$16,0)))</f>
        <v>1639.6099058</v>
      </c>
      <c r="AN100" s="5">
        <f>IF(INDEX(FY1399_YTD_Actual!K$3:K$16,MATCH($B$84,FY1399_YTD_Actual!$A$3:$A$16,0))=0,#N/A,INDEX(FY1399_YTD_Actual!K$3:K$16,MATCH($B$84,FY1399_YTD_Actual!$A$3:$A$16,0)))</f>
        <v>628.70383635999997</v>
      </c>
      <c r="AO100" s="5" t="e">
        <f>IF(INDEX(FY1399_YTD_Actual!L$3:L$16,MATCH($B$84,FY1399_YTD_Actual!$A$3:$A$16,0))=0,#N/A,INDEX(FY1399_YTD_Actual!L$3:L$16,MATCH($B$84,FY1399_YTD_Actual!$A$3:$A$16,0)))</f>
        <v>#N/A</v>
      </c>
      <c r="AP100" s="5" t="e">
        <f>IF(INDEX(FY1399_YTD_Actual!M$3:M$16,MATCH($B$84,FY1399_YTD_Actual!$A$3:$A$16,0))=0,#N/A,INDEX(FY1399_YTD_Actual!M$3:M$16,MATCH($B$84,FY1399_YTD_Actual!$A$3:$A$16,0)))</f>
        <v>#N/A</v>
      </c>
    </row>
    <row r="101" spans="4:55" x14ac:dyDescent="0.2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5" t="str">
        <f>AD101&amp;$B$84</f>
        <v>FY1399 TargetsMTO</v>
      </c>
      <c r="AD101" s="5" t="str">
        <f>'Targets &amp; historical'!$C$94</f>
        <v>FY1399 Targets</v>
      </c>
      <c r="AE101" s="5">
        <f>INDEX('Targets &amp; historical'!C$3:C$41,MATCH(Charts!$AC101,'Targets &amp; historical'!$A$3:$A$41,0))</f>
        <v>1461.6335791200001</v>
      </c>
      <c r="AF101" s="5">
        <f>INDEX('Targets &amp; historical'!D$3:D$41,MATCH(Charts!$AC101,'Targets &amp; historical'!$A$3:$A$41,0))</f>
        <v>1461.6335791200001</v>
      </c>
      <c r="AG101" s="5">
        <f>INDEX('Targets &amp; historical'!E$3:E$41,MATCH(Charts!$AC101,'Targets &amp; historical'!$A$3:$A$41,0))</f>
        <v>1461.6335791200001</v>
      </c>
      <c r="AH101" s="5">
        <f>INDEX('Targets &amp; historical'!F$3:F$41,MATCH(Charts!$AC101,'Targets &amp; historical'!$A$3:$A$41,0))</f>
        <v>1528.0714690800003</v>
      </c>
      <c r="AI101" s="5">
        <f>INDEX('Targets &amp; historical'!G$3:G$41,MATCH(Charts!$AC101,'Targets &amp; historical'!$A$3:$A$41,0))</f>
        <v>1528.0714690800003</v>
      </c>
      <c r="AJ101" s="5">
        <f>INDEX('Targets &amp; historical'!H$3:H$41,MATCH(Charts!$AC101,'Targets &amp; historical'!$A$3:$A$41,0))</f>
        <v>1528.0714690800003</v>
      </c>
      <c r="AK101" s="5">
        <f>INDEX('Targets &amp; historical'!I$3:I$41,MATCH(Charts!$AC101,'Targets &amp; historical'!$A$3:$A$41,0))</f>
        <v>1660.9472490000001</v>
      </c>
      <c r="AL101" s="5">
        <f>INDEX('Targets &amp; historical'!J$3:J$41,MATCH(Charts!$AC101,'Targets &amp; historical'!$A$3:$A$41,0))</f>
        <v>1660.9472490000001</v>
      </c>
      <c r="AM101" s="5">
        <f>INDEX('Targets &amp; historical'!K$3:K$41,MATCH(Charts!$AC101,'Targets &amp; historical'!$A$3:$A$41,0))</f>
        <v>1660.9472490000001</v>
      </c>
      <c r="AN101" s="5">
        <f>INDEX('Targets &amp; historical'!L$3:L$41,MATCH(Charts!$AC101,'Targets &amp; historical'!$A$3:$A$41,0))</f>
        <v>1993.1366988000002</v>
      </c>
      <c r="AO101" s="5">
        <f>INDEX('Targets &amp; historical'!M$3:M$41,MATCH(Charts!$AC101,'Targets &amp; historical'!$A$3:$A$41,0))</f>
        <v>1993.1366988000002</v>
      </c>
      <c r="AP101" s="5">
        <f>INDEX('Targets &amp; historical'!N$3:N$41,MATCH(Charts!$AC101,'Targets &amp; historical'!$A$3:$A$41,0))</f>
        <v>1993.1366988000002</v>
      </c>
    </row>
    <row r="102" spans="4:55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5" t="str">
        <f>AD102&amp;$B$84</f>
        <v>FY1398MTO</v>
      </c>
      <c r="AD102" s="5" t="str">
        <f>'Targets &amp; historical'!$C$95</f>
        <v>FY1398</v>
      </c>
      <c r="AE102" s="5">
        <f>INDEX('Targets &amp; historical'!C$3:C$41,MATCH(Charts!$AC102,'Targets &amp; historical'!$A$3:$A$41,0))</f>
        <v>1006.73127927</v>
      </c>
      <c r="AF102" s="5">
        <f>INDEX('Targets &amp; historical'!D$3:D$41,MATCH(Charts!$AC102,'Targets &amp; historical'!$A$3:$A$41,0))</f>
        <v>1047.71917938</v>
      </c>
      <c r="AG102" s="5">
        <f>INDEX('Targets &amp; historical'!E$3:E$41,MATCH(Charts!$AC102,'Targets &amp; historical'!$A$3:$A$41,0))</f>
        <v>1358.67898375</v>
      </c>
      <c r="AH102" s="5">
        <f>INDEX('Targets &amp; historical'!F$3:F$41,MATCH(Charts!$AC102,'Targets &amp; historical'!$A$3:$A$41,0))</f>
        <v>1447.36856863</v>
      </c>
      <c r="AI102" s="5">
        <f>INDEX('Targets &amp; historical'!G$3:G$41,MATCH(Charts!$AC102,'Targets &amp; historical'!$A$3:$A$41,0))</f>
        <v>1125.34003951</v>
      </c>
      <c r="AJ102" s="5">
        <f>INDEX('Targets &amp; historical'!H$3:H$41,MATCH(Charts!$AC102,'Targets &amp; historical'!$A$3:$A$41,0))</f>
        <v>1410.2189240599998</v>
      </c>
      <c r="AK102" s="5">
        <f>INDEX('Targets &amp; historical'!I$3:I$41,MATCH(Charts!$AC102,'Targets &amp; historical'!$A$3:$A$41,0))</f>
        <v>1460.9517851800001</v>
      </c>
      <c r="AL102" s="5">
        <f>INDEX('Targets &amp; historical'!J$3:J$41,MATCH(Charts!$AC102,'Targets &amp; historical'!$A$3:$A$41,0))</f>
        <v>1112.7312511600001</v>
      </c>
      <c r="AM102" s="5">
        <f>INDEX('Targets &amp; historical'!K$3:K$41,MATCH(Charts!$AC102,'Targets &amp; historical'!$A$3:$A$41,0))</f>
        <v>899.70112140999993</v>
      </c>
      <c r="AN102" s="5">
        <f>INDEX('Targets &amp; historical'!L$3:L$41,MATCH(Charts!$AC102,'Targets &amp; historical'!$A$3:$A$41,0))</f>
        <v>1575.1633917899999</v>
      </c>
      <c r="AO102" s="5">
        <f>INDEX('Targets &amp; historical'!M$3:M$41,MATCH(Charts!$AC102,'Targets &amp; historical'!$A$3:$A$41,0))</f>
        <v>1155.06471979</v>
      </c>
      <c r="AP102" s="5">
        <f>INDEX('Targets &amp; historical'!N$3:N$41,MATCH(Charts!$AC102,'Targets &amp; historical'!$A$3:$A$41,0))</f>
        <v>2265.19970448</v>
      </c>
    </row>
    <row r="103" spans="4:55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73" t="s">
        <v>28</v>
      </c>
    </row>
    <row r="104" spans="4:55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5" t="str">
        <f t="shared" ref="AD104:AE106" si="31">AD100</f>
        <v>Actual</v>
      </c>
      <c r="AE104" s="5">
        <f t="shared" si="31"/>
        <v>1007.3156533099999</v>
      </c>
      <c r="AF104" s="5">
        <f>SUM($AE100:AF100)</f>
        <v>2163.7139785700001</v>
      </c>
      <c r="AG104" s="5">
        <f>SUM($AE100:AG100)</f>
        <v>3443.6259248200004</v>
      </c>
      <c r="AH104" s="5">
        <f>SUM($AE100:AH100)</f>
        <v>4425.2335653400005</v>
      </c>
      <c r="AI104" s="5">
        <f>SUM($AE100:AI100)</f>
        <v>5582.6328772200004</v>
      </c>
      <c r="AJ104" s="5">
        <f>SUM($AE100:AJ100)</f>
        <v>6399.8409827200003</v>
      </c>
      <c r="AK104" s="5">
        <f>SUM($AE100:AK100)</f>
        <v>7979.8148806999998</v>
      </c>
      <c r="AL104" s="5">
        <f>SUM($AE100:AL100)</f>
        <v>8621.9198108799992</v>
      </c>
      <c r="AM104" s="5">
        <f>SUM($AE100:AM100)</f>
        <v>10261.529716679999</v>
      </c>
      <c r="AN104" s="5">
        <f>SUM($AE100:AN100)</f>
        <v>10890.23355304</v>
      </c>
      <c r="AO104" s="5" t="e">
        <f>SUM($AE100:AO100)</f>
        <v>#N/A</v>
      </c>
      <c r="AP104" s="5" t="e">
        <f>SUM($AE100:AP100)</f>
        <v>#N/A</v>
      </c>
      <c r="AQ104" s="5" t="str">
        <f>AQ97</f>
        <v>Flag if any</v>
      </c>
      <c r="AR104" s="5">
        <f t="shared" ref="AR104:BC104" si="32">IF((1-AE104/AE105)&gt;$B$11,AE104,#N/A)</f>
        <v>1007.3156533099999</v>
      </c>
      <c r="AS104" s="5">
        <f t="shared" si="32"/>
        <v>2163.7139785700001</v>
      </c>
      <c r="AT104" s="5">
        <f t="shared" si="32"/>
        <v>3443.6259248200004</v>
      </c>
      <c r="AU104" s="5">
        <f t="shared" si="32"/>
        <v>4425.2335653400005</v>
      </c>
      <c r="AV104" s="5">
        <f t="shared" si="32"/>
        <v>5582.6328772200004</v>
      </c>
      <c r="AW104" s="5">
        <f t="shared" si="32"/>
        <v>6399.8409827200003</v>
      </c>
      <c r="AX104" s="5">
        <f t="shared" si="32"/>
        <v>7979.8148806999998</v>
      </c>
      <c r="AY104" s="5">
        <f t="shared" si="32"/>
        <v>8621.9198108799992</v>
      </c>
      <c r="AZ104" s="5">
        <f t="shared" si="32"/>
        <v>10261.529716679999</v>
      </c>
      <c r="BA104" s="5">
        <f t="shared" si="32"/>
        <v>10890.23355304</v>
      </c>
      <c r="BB104" s="5" t="e">
        <f t="shared" si="32"/>
        <v>#N/A</v>
      </c>
      <c r="BC104" s="5" t="e">
        <f t="shared" si="32"/>
        <v>#N/A</v>
      </c>
    </row>
    <row r="105" spans="4:55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5" t="str">
        <f t="shared" si="31"/>
        <v>FY1399 Targets</v>
      </c>
      <c r="AE105" s="5">
        <f t="shared" si="31"/>
        <v>1461.6335791200001</v>
      </c>
      <c r="AF105" s="5">
        <f>SUM($AE101:AF101)</f>
        <v>2923.2671582400003</v>
      </c>
      <c r="AG105" s="5">
        <f>SUM($AE101:AG101)</f>
        <v>4384.9007373600007</v>
      </c>
      <c r="AH105" s="5">
        <f>SUM($AE101:AH101)</f>
        <v>5912.9722064400012</v>
      </c>
      <c r="AI105" s="5">
        <f>SUM($AE101:AI101)</f>
        <v>7441.0436755200017</v>
      </c>
      <c r="AJ105" s="5">
        <f>SUM($AE101:AJ101)</f>
        <v>8969.1151446000022</v>
      </c>
      <c r="AK105" s="5">
        <f>SUM($AE101:AK101)</f>
        <v>10630.062393600003</v>
      </c>
      <c r="AL105" s="5">
        <f>SUM($AE101:AL101)</f>
        <v>12291.009642600004</v>
      </c>
      <c r="AM105" s="5">
        <f>SUM($AE101:AM101)</f>
        <v>13951.956891600004</v>
      </c>
      <c r="AN105" s="5">
        <f>SUM($AE101:AN101)</f>
        <v>15945.093590400005</v>
      </c>
      <c r="AO105" s="5">
        <f>SUM($AE101:AO101)</f>
        <v>17938.230289200004</v>
      </c>
      <c r="AP105" s="5">
        <f>SUM($AE101:AP101)</f>
        <v>19931.366988000005</v>
      </c>
      <c r="AQ105" s="5" t="s">
        <v>67</v>
      </c>
      <c r="AR105" s="5">
        <f>INDEX('Targets &amp; historical'!Q$49:Q$88,MATCH(Charts!$AQ106,'Targets &amp; historical'!$A$49:$A$88,0))</f>
        <v>1184.17047183</v>
      </c>
      <c r="AS105" s="5">
        <f>INDEX('Targets &amp; historical'!R$49:R$88,MATCH(Charts!$AQ106,'Targets &amp; historical'!$A$49:$A$88,0))</f>
        <v>2050.5797821400001</v>
      </c>
      <c r="AT105" s="5">
        <f>INDEX('Targets &amp; historical'!S$49:S$88,MATCH(Charts!$AQ106,'Targets &amp; historical'!$A$49:$A$88,0))</f>
        <v>3398.5950497500003</v>
      </c>
      <c r="AU105" s="5">
        <f>INDEX('Targets &amp; historical'!T$49:T$88,MATCH(Charts!$AQ106,'Targets &amp; historical'!$A$49:$A$88,0))</f>
        <v>4976.4616856900002</v>
      </c>
      <c r="AV105" s="5">
        <f>INDEX('Targets &amp; historical'!U$49:U$88,MATCH(Charts!$AQ106,'Targets &amp; historical'!$A$49:$A$88,0))</f>
        <v>6174.9016341500001</v>
      </c>
      <c r="AW105" s="5">
        <f>INDEX('Targets &amp; historical'!V$49:V$88,MATCH(Charts!$AQ106,'Targets &amp; historical'!$A$49:$A$88,0))</f>
        <v>7478.0586521100004</v>
      </c>
      <c r="AX105" s="5">
        <f>INDEX('Targets &amp; historical'!W$49:W$88,MATCH(Charts!$AQ106,'Targets &amp; historical'!$A$49:$A$88,0))</f>
        <v>9042.44075385</v>
      </c>
      <c r="AY105" s="5">
        <f>INDEX('Targets &amp; historical'!X$49:X$88,MATCH(Charts!$AQ106,'Targets &amp; historical'!$A$49:$A$88,0))</f>
        <v>10457.62361748</v>
      </c>
      <c r="AZ105" s="5">
        <f>INDEX('Targets &amp; historical'!Y$49:Y$88,MATCH(Charts!$AQ106,'Targets &amp; historical'!$A$49:$A$88,0))</f>
        <v>11552.355005009998</v>
      </c>
      <c r="BA105" s="5">
        <f>INDEX('Targets &amp; historical'!Z$49:Z$88,MATCH(Charts!$AQ106,'Targets &amp; historical'!$A$49:$A$88,0))</f>
        <v>13543.903830159998</v>
      </c>
      <c r="BB105" s="5">
        <f>INDEX('Targets &amp; historical'!AA$49:AA$88,MATCH(Charts!$AQ106,'Targets &amp; historical'!$A$49:$A$88,0))</f>
        <v>15425.086849939997</v>
      </c>
      <c r="BC105" s="5">
        <f>INDEX('Targets &amp; historical'!AB$49:AB$88,MATCH(Charts!$AQ106,'Targets &amp; historical'!$A$49:$A$88,0))</f>
        <v>17693.056815589996</v>
      </c>
    </row>
    <row r="106" spans="4:55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5" t="str">
        <f t="shared" si="31"/>
        <v>FY1398</v>
      </c>
      <c r="AE106" s="5">
        <f t="shared" si="31"/>
        <v>1006.73127927</v>
      </c>
      <c r="AF106" s="5">
        <f>SUM($AE102:AF102)</f>
        <v>2054.4504586499997</v>
      </c>
      <c r="AG106" s="5">
        <f>SUM($AE102:AG102)</f>
        <v>3413.1294423999998</v>
      </c>
      <c r="AH106" s="5">
        <f>SUM($AE102:AH102)</f>
        <v>4860.4980110300003</v>
      </c>
      <c r="AI106" s="5">
        <f>SUM($AE102:AI102)</f>
        <v>5985.83805054</v>
      </c>
      <c r="AJ106" s="5">
        <f>SUM($AE102:AJ102)</f>
        <v>7396.0569746000001</v>
      </c>
      <c r="AK106" s="5">
        <f>SUM($AE102:AK102)</f>
        <v>8857.0087597800011</v>
      </c>
      <c r="AL106" s="5">
        <f>SUM($AE102:AL102)</f>
        <v>9969.7400109400005</v>
      </c>
      <c r="AM106" s="5">
        <f>SUM($AE102:AM102)</f>
        <v>10869.441132350001</v>
      </c>
      <c r="AN106" s="5">
        <f>SUM($AE102:AN102)</f>
        <v>12444.604524140001</v>
      </c>
      <c r="AO106" s="5">
        <f>SUM($AE102:AO102)</f>
        <v>13599.66924393</v>
      </c>
      <c r="AP106" s="5">
        <f>SUM($AE102:AP102)</f>
        <v>15864.86894841</v>
      </c>
      <c r="AQ106" s="5" t="str">
        <f>$B$10&amp;$B$84</f>
        <v>FY1397MTO</v>
      </c>
    </row>
    <row r="107" spans="4:55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5" t="str">
        <f>A85</f>
        <v>Figure 12:</v>
      </c>
      <c r="AD107" s="73" t="str">
        <f>FY1399_YTD_Actual!$A$1</f>
        <v>Actual</v>
      </c>
      <c r="AE107" s="5">
        <f>IF(INDEX(FY1399_YTD_Actual!B$3:B$16,MATCH($B$85,FY1399_YTD_Actual!$A$3:$A$16,0))=0,#N/A,INDEX(FY1399_YTD_Actual!B$3:B$16,MATCH($B$85,FY1399_YTD_Actual!$A$3:$A$16,0)))</f>
        <v>203.28743600000001</v>
      </c>
      <c r="AF107" s="5">
        <f>IF(INDEX(FY1399_YTD_Actual!C$3:C$16,MATCH($B$85,FY1399_YTD_Actual!$A$3:$A$16,0))=0,#N/A,INDEX(FY1399_YTD_Actual!C$3:C$16,MATCH($B$85,FY1399_YTD_Actual!$A$3:$A$16,0)))</f>
        <v>184.75869599999999</v>
      </c>
      <c r="AG107" s="5">
        <f>IF(INDEX(FY1399_YTD_Actual!D$3:D$16,MATCH($B$85,FY1399_YTD_Actual!$A$3:$A$16,0))=0,#N/A,INDEX(FY1399_YTD_Actual!D$3:D$16,MATCH($B$85,FY1399_YTD_Actual!$A$3:$A$16,0)))</f>
        <v>534.97465599999998</v>
      </c>
      <c r="AH107" s="5">
        <f>IF(INDEX(FY1399_YTD_Actual!E$3:E$16,MATCH($B$85,FY1399_YTD_Actual!$A$3:$A$16,0))=0,#N/A,INDEX(FY1399_YTD_Actual!E$3:E$16,MATCH($B$85,FY1399_YTD_Actual!$A$3:$A$16,0)))</f>
        <v>170.86933999999999</v>
      </c>
      <c r="AI107" s="5">
        <f>IF(INDEX(FY1399_YTD_Actual!F$3:F$16,MATCH($B$85,FY1399_YTD_Actual!$A$3:$A$16,0))=0,#N/A,INDEX(FY1399_YTD_Actual!F$3:F$16,MATCH($B$85,FY1399_YTD_Actual!$A$3:$A$16,0)))</f>
        <v>67.048599999999993</v>
      </c>
      <c r="AJ107" s="5">
        <f>IF(INDEX(FY1399_YTD_Actual!G$3:G$16,MATCH($B$85,FY1399_YTD_Actual!$A$3:$A$16,0))=0,#N/A,INDEX(FY1399_YTD_Actual!G$3:G$16,MATCH($B$85,FY1399_YTD_Actual!$A$3:$A$16,0)))</f>
        <v>135.81886900000001</v>
      </c>
      <c r="AK107" s="5">
        <f>IF(INDEX(FY1399_YTD_Actual!H$3:H$16,MATCH($B$85,FY1399_YTD_Actual!$A$3:$A$16,0))=0,#N/A,INDEX(FY1399_YTD_Actual!H$3:H$16,MATCH($B$85,FY1399_YTD_Actual!$A$3:$A$16,0)))</f>
        <v>309.83166299999999</v>
      </c>
      <c r="AL107" s="5">
        <f>IF(INDEX(FY1399_YTD_Actual!I$3:I$16,MATCH($B$85,FY1399_YTD_Actual!$A$3:$A$16,0))=0,#N/A,INDEX(FY1399_YTD_Actual!I$3:I$16,MATCH($B$85,FY1399_YTD_Actual!$A$3:$A$16,0)))</f>
        <v>203.916856</v>
      </c>
      <c r="AM107" s="5">
        <f>IF(INDEX(FY1399_YTD_Actual!J$3:J$16,MATCH($B$85,FY1399_YTD_Actual!$A$3:$A$16,0))=0,#N/A,INDEX(FY1399_YTD_Actual!J$3:J$16,MATCH($B$85,FY1399_YTD_Actual!$A$3:$A$16,0)))</f>
        <v>289.429957</v>
      </c>
      <c r="AN107" s="5">
        <f>IF(INDEX(FY1399_YTD_Actual!K$3:K$16,MATCH($B$85,FY1399_YTD_Actual!$A$3:$A$16,0))=0,#N/A,INDEX(FY1399_YTD_Actual!K$3:K$16,MATCH($B$85,FY1399_YTD_Actual!$A$3:$A$16,0)))</f>
        <v>300</v>
      </c>
      <c r="AO107" s="5" t="e">
        <f>IF(INDEX(FY1399_YTD_Actual!L$3:L$16,MATCH($B$85,FY1399_YTD_Actual!$A$3:$A$16,0))=0,#N/A,INDEX(FY1399_YTD_Actual!L$3:L$16,MATCH($B$85,FY1399_YTD_Actual!$A$3:$A$16,0)))</f>
        <v>#N/A</v>
      </c>
      <c r="AP107" s="5" t="e">
        <f>IF(INDEX(FY1399_YTD_Actual!M$3:M$16,MATCH($B$85,FY1399_YTD_Actual!$A$3:$A$16,0))=0,#N/A,INDEX(FY1399_YTD_Actual!M$3:M$16,MATCH($B$85,FY1399_YTD_Actual!$A$3:$A$16,0)))</f>
        <v>#N/A</v>
      </c>
    </row>
    <row r="108" spans="4:55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5" t="str">
        <f>AD108&amp;$B$85</f>
        <v>FY1399 TargetsSTO</v>
      </c>
      <c r="AD108" s="5" t="str">
        <f>'Targets &amp; historical'!$C$94</f>
        <v>FY1399 Targets</v>
      </c>
      <c r="AE108" s="5">
        <f>INDEX('Targets &amp; historical'!C$3:C$41,MATCH(Charts!$AC108,'Targets &amp; historical'!$A$3:$A$41,0))</f>
        <v>301.11664000000002</v>
      </c>
      <c r="AF108" s="5">
        <f>INDEX('Targets &amp; historical'!D$3:D$41,MATCH(Charts!$AC108,'Targets &amp; historical'!$A$3:$A$41,0))</f>
        <v>301.11664000000002</v>
      </c>
      <c r="AG108" s="5">
        <f>INDEX('Targets &amp; historical'!E$3:E$41,MATCH(Charts!$AC108,'Targets &amp; historical'!$A$3:$A$41,0))</f>
        <v>301.11664000000002</v>
      </c>
      <c r="AH108" s="5">
        <f>INDEX('Targets &amp; historical'!F$3:F$41,MATCH(Charts!$AC108,'Targets &amp; historical'!$A$3:$A$41,0))</f>
        <v>314.80376000000007</v>
      </c>
      <c r="AI108" s="5">
        <f>INDEX('Targets &amp; historical'!G$3:G$41,MATCH(Charts!$AC108,'Targets &amp; historical'!$A$3:$A$41,0))</f>
        <v>314.80376000000007</v>
      </c>
      <c r="AJ108" s="5">
        <f>INDEX('Targets &amp; historical'!H$3:H$41,MATCH(Charts!$AC108,'Targets &amp; historical'!$A$3:$A$41,0))</f>
        <v>314.80376000000007</v>
      </c>
      <c r="AK108" s="5">
        <f>INDEX('Targets &amp; historical'!I$3:I$41,MATCH(Charts!$AC108,'Targets &amp; historical'!$A$3:$A$41,0))</f>
        <v>342.17800000000005</v>
      </c>
      <c r="AL108" s="5">
        <f>INDEX('Targets &amp; historical'!J$3:J$41,MATCH(Charts!$AC108,'Targets &amp; historical'!$A$3:$A$41,0))</f>
        <v>342.17800000000005</v>
      </c>
      <c r="AM108" s="5">
        <f>INDEX('Targets &amp; historical'!K$3:K$41,MATCH(Charts!$AC108,'Targets &amp; historical'!$A$3:$A$41,0))</f>
        <v>342.17800000000005</v>
      </c>
      <c r="AN108" s="5">
        <f>INDEX('Targets &amp; historical'!L$3:L$41,MATCH(Charts!$AC108,'Targets &amp; historical'!$A$3:$A$41,0))</f>
        <v>410.61360000000008</v>
      </c>
      <c r="AO108" s="5">
        <f>INDEX('Targets &amp; historical'!M$3:M$41,MATCH(Charts!$AC108,'Targets &amp; historical'!$A$3:$A$41,0))</f>
        <v>410.61360000000008</v>
      </c>
      <c r="AP108" s="5">
        <f>INDEX('Targets &amp; historical'!N$3:N$41,MATCH(Charts!$AC108,'Targets &amp; historical'!$A$3:$A$41,0))</f>
        <v>410.61360000000008</v>
      </c>
    </row>
    <row r="109" spans="4:55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5" t="str">
        <f>AD109&amp;$B$85</f>
        <v>FY1398STO</v>
      </c>
      <c r="AD109" s="5" t="str">
        <f>'Targets &amp; historical'!$C$95</f>
        <v>FY1398</v>
      </c>
      <c r="AE109" s="5">
        <f>INDEX('Targets &amp; historical'!C$3:C$41,MATCH(Charts!$AC109,'Targets &amp; historical'!$A$3:$A$41,0))</f>
        <v>181.33159800000001</v>
      </c>
      <c r="AF109" s="5">
        <f>INDEX('Targets &amp; historical'!D$3:D$41,MATCH(Charts!$AC109,'Targets &amp; historical'!$A$3:$A$41,0))</f>
        <v>166.09539699999999</v>
      </c>
      <c r="AG109" s="5">
        <f>INDEX('Targets &amp; historical'!E$3:E$41,MATCH(Charts!$AC109,'Targets &amp; historical'!$A$3:$A$41,0))</f>
        <v>420.23295400000001</v>
      </c>
      <c r="AH109" s="5">
        <f>INDEX('Targets &amp; historical'!F$3:F$41,MATCH(Charts!$AC109,'Targets &amp; historical'!$A$3:$A$41,0))</f>
        <v>404.80214999999998</v>
      </c>
      <c r="AI109" s="5">
        <f>INDEX('Targets &amp; historical'!G$3:G$41,MATCH(Charts!$AC109,'Targets &amp; historical'!$A$3:$A$41,0))</f>
        <v>226.774294</v>
      </c>
      <c r="AJ109" s="5">
        <f>INDEX('Targets &amp; historical'!H$3:H$41,MATCH(Charts!$AC109,'Targets &amp; historical'!$A$3:$A$41,0))</f>
        <v>196.33539200000001</v>
      </c>
      <c r="AK109" s="5">
        <f>INDEX('Targets &amp; historical'!I$3:I$41,MATCH(Charts!$AC109,'Targets &amp; historical'!$A$3:$A$41,0))</f>
        <v>234.88208</v>
      </c>
      <c r="AL109" s="5">
        <f>INDEX('Targets &amp; historical'!J$3:J$41,MATCH(Charts!$AC109,'Targets &amp; historical'!$A$3:$A$41,0))</f>
        <v>197.203236</v>
      </c>
      <c r="AM109" s="5">
        <f>INDEX('Targets &amp; historical'!K$3:K$41,MATCH(Charts!$AC109,'Targets &amp; historical'!$A$3:$A$41,0))</f>
        <v>261.72070300000001</v>
      </c>
      <c r="AN109" s="5">
        <f>INDEX('Targets &amp; historical'!L$3:L$41,MATCH(Charts!$AC109,'Targets &amp; historical'!$A$3:$A$41,0))</f>
        <v>338.83740599999999</v>
      </c>
      <c r="AO109" s="5">
        <f>INDEX('Targets &amp; historical'!M$3:M$41,MATCH(Charts!$AC109,'Targets &amp; historical'!$A$3:$A$41,0))</f>
        <v>335.06813399999999</v>
      </c>
      <c r="AP109" s="5">
        <f>INDEX('Targets &amp; historical'!N$3:N$41,MATCH(Charts!$AC109,'Targets &amp; historical'!$A$3:$A$41,0))</f>
        <v>522.88788199999999</v>
      </c>
    </row>
    <row r="110" spans="4:55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73" t="s">
        <v>28</v>
      </c>
    </row>
    <row r="111" spans="4:55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5" t="str">
        <f t="shared" ref="AD111:AE113" si="33">AD107</f>
        <v>Actual</v>
      </c>
      <c r="AE111" s="5">
        <f t="shared" si="33"/>
        <v>203.28743600000001</v>
      </c>
      <c r="AF111" s="5">
        <f>SUM($AE107:AF107)</f>
        <v>388.046132</v>
      </c>
      <c r="AG111" s="5">
        <f>SUM($AE107:AG107)</f>
        <v>923.02078800000004</v>
      </c>
      <c r="AH111" s="5">
        <f>SUM($AE107:AH107)</f>
        <v>1093.890128</v>
      </c>
      <c r="AI111" s="5">
        <f>SUM($AE107:AI107)</f>
        <v>1160.9387280000001</v>
      </c>
      <c r="AJ111" s="5">
        <f>SUM($AE107:AJ107)</f>
        <v>1296.757597</v>
      </c>
      <c r="AK111" s="5">
        <f>SUM($AE107:AK107)</f>
        <v>1606.58926</v>
      </c>
      <c r="AL111" s="5">
        <f>SUM($AE107:AL107)</f>
        <v>1810.506116</v>
      </c>
      <c r="AM111" s="5">
        <f>SUM($AE107:AM107)</f>
        <v>2099.9360729999999</v>
      </c>
      <c r="AN111" s="5">
        <f>SUM($AE107:AN107)</f>
        <v>2399.9360729999999</v>
      </c>
      <c r="AO111" s="5" t="e">
        <f>SUM($AE107:AO107)</f>
        <v>#N/A</v>
      </c>
      <c r="AP111" s="5" t="e">
        <f>SUM($AE107:AP107)</f>
        <v>#N/A</v>
      </c>
      <c r="AQ111" s="5" t="str">
        <f>AQ104</f>
        <v>Flag if any</v>
      </c>
      <c r="AR111" s="5">
        <f t="shared" ref="AR111:BC111" si="34">IF((1-AE111/AE112)&gt;$B$11,AE111,#N/A)</f>
        <v>203.28743600000001</v>
      </c>
      <c r="AS111" s="5">
        <f t="shared" si="34"/>
        <v>388.046132</v>
      </c>
      <c r="AT111" s="5" t="e">
        <f t="shared" si="34"/>
        <v>#N/A</v>
      </c>
      <c r="AU111" s="5">
        <f t="shared" si="34"/>
        <v>1093.890128</v>
      </c>
      <c r="AV111" s="5">
        <f t="shared" si="34"/>
        <v>1160.9387280000001</v>
      </c>
      <c r="AW111" s="5">
        <f t="shared" si="34"/>
        <v>1296.757597</v>
      </c>
      <c r="AX111" s="5">
        <f t="shared" si="34"/>
        <v>1606.58926</v>
      </c>
      <c r="AY111" s="5">
        <f t="shared" si="34"/>
        <v>1810.506116</v>
      </c>
      <c r="AZ111" s="5">
        <f t="shared" si="34"/>
        <v>2099.9360729999999</v>
      </c>
      <c r="BA111" s="5">
        <f t="shared" si="34"/>
        <v>2399.9360729999999</v>
      </c>
      <c r="BB111" s="5" t="e">
        <f t="shared" si="34"/>
        <v>#N/A</v>
      </c>
      <c r="BC111" s="5" t="e">
        <f t="shared" si="34"/>
        <v>#N/A</v>
      </c>
    </row>
    <row r="112" spans="4:55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5" t="str">
        <f t="shared" si="33"/>
        <v>FY1399 Targets</v>
      </c>
      <c r="AE112" s="5">
        <f t="shared" si="33"/>
        <v>301.11664000000002</v>
      </c>
      <c r="AF112" s="5">
        <f>SUM($AE108:AF108)</f>
        <v>602.23328000000004</v>
      </c>
      <c r="AG112" s="5">
        <f>SUM($AE108:AG108)</f>
        <v>903.34992000000011</v>
      </c>
      <c r="AH112" s="5">
        <f>SUM($AE108:AH108)</f>
        <v>1218.1536800000001</v>
      </c>
      <c r="AI112" s="5">
        <f>SUM($AE108:AI108)</f>
        <v>1532.9574400000001</v>
      </c>
      <c r="AJ112" s="5">
        <f>SUM($AE108:AJ108)</f>
        <v>1847.7612000000001</v>
      </c>
      <c r="AK112" s="5">
        <f>SUM($AE108:AK108)</f>
        <v>2189.9392000000003</v>
      </c>
      <c r="AL112" s="5">
        <f>SUM($AE108:AL108)</f>
        <v>2532.1172000000001</v>
      </c>
      <c r="AM112" s="5">
        <f>SUM($AE108:AM108)</f>
        <v>2874.2952</v>
      </c>
      <c r="AN112" s="5">
        <f>SUM($AE108:AN108)</f>
        <v>3284.9088000000002</v>
      </c>
      <c r="AO112" s="5">
        <f>SUM($AE108:AO108)</f>
        <v>3695.5224000000003</v>
      </c>
      <c r="AP112" s="5">
        <f>SUM($AE108:AP108)</f>
        <v>4106.1360000000004</v>
      </c>
      <c r="AQ112" s="5" t="s">
        <v>67</v>
      </c>
      <c r="AR112" s="5">
        <f>INDEX('Targets &amp; historical'!Q$49:Q$88,MATCH(Charts!$AQ113,'Targets &amp; historical'!$A$49:$A$88,0))</f>
        <v>214.013912</v>
      </c>
      <c r="AS112" s="5">
        <f>INDEX('Targets &amp; historical'!R$49:R$88,MATCH(Charts!$AQ113,'Targets &amp; historical'!$A$49:$A$88,0))</f>
        <v>409.86235999999997</v>
      </c>
      <c r="AT112" s="5">
        <f>INDEX('Targets &amp; historical'!S$49:S$88,MATCH(Charts!$AQ113,'Targets &amp; historical'!$A$49:$A$88,0))</f>
        <v>749.81091300000003</v>
      </c>
      <c r="AU112" s="5">
        <f>INDEX('Targets &amp; historical'!T$49:T$88,MATCH(Charts!$AQ113,'Targets &amp; historical'!$A$49:$A$88,0))</f>
        <v>1018.615552</v>
      </c>
      <c r="AV112" s="5">
        <f>INDEX('Targets &amp; historical'!U$49:U$88,MATCH(Charts!$AQ113,'Targets &amp; historical'!$A$49:$A$88,0))</f>
        <v>1226.5896479999999</v>
      </c>
      <c r="AW112" s="5">
        <f>INDEX('Targets &amp; historical'!V$49:V$88,MATCH(Charts!$AQ113,'Targets &amp; historical'!$A$49:$A$88,0))</f>
        <v>1409.3925399999998</v>
      </c>
      <c r="AX112" s="5">
        <f>INDEX('Targets &amp; historical'!W$49:W$88,MATCH(Charts!$AQ113,'Targets &amp; historical'!$A$49:$A$88,0))</f>
        <v>1723.2646929999999</v>
      </c>
      <c r="AY112" s="5">
        <f>INDEX('Targets &amp; historical'!X$49:X$88,MATCH(Charts!$AQ113,'Targets &amp; historical'!$A$49:$A$88,0))</f>
        <v>1950.8873009999998</v>
      </c>
      <c r="AZ112" s="5">
        <f>INDEX('Targets &amp; historical'!Y$49:Y$88,MATCH(Charts!$AQ113,'Targets &amp; historical'!$A$49:$A$88,0))</f>
        <v>2167.0481609999997</v>
      </c>
      <c r="BA112" s="5">
        <f>INDEX('Targets &amp; historical'!Z$49:Z$88,MATCH(Charts!$AQ113,'Targets &amp; historical'!$A$49:$A$88,0))</f>
        <v>2522.0251009999997</v>
      </c>
      <c r="BB112" s="5">
        <f>INDEX('Targets &amp; historical'!AA$49:AA$88,MATCH(Charts!$AQ113,'Targets &amp; historical'!$A$49:$A$88,0))</f>
        <v>2922.3188219999997</v>
      </c>
      <c r="BC112" s="5">
        <f>INDEX('Targets &amp; historical'!AB$49:AB$88,MATCH(Charts!$AQ113,'Targets &amp; historical'!$A$49:$A$88,0))</f>
        <v>2922.3188219999997</v>
      </c>
    </row>
    <row r="113" spans="4:43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5" t="str">
        <f t="shared" si="33"/>
        <v>FY1398</v>
      </c>
      <c r="AE113" s="5">
        <f t="shared" si="33"/>
        <v>181.33159800000001</v>
      </c>
      <c r="AF113" s="5">
        <f>SUM($AE109:AF109)</f>
        <v>347.42699500000003</v>
      </c>
      <c r="AG113" s="5">
        <f>SUM($AE109:AG109)</f>
        <v>767.6599490000001</v>
      </c>
      <c r="AH113" s="5">
        <f>SUM($AE109:AH109)</f>
        <v>1172.4620990000001</v>
      </c>
      <c r="AI113" s="5">
        <f>SUM($AE109:AI109)</f>
        <v>1399.2363930000001</v>
      </c>
      <c r="AJ113" s="5">
        <f>SUM($AE109:AJ109)</f>
        <v>1595.5717850000001</v>
      </c>
      <c r="AK113" s="5">
        <f>SUM($AE109:AK109)</f>
        <v>1830.4538650000002</v>
      </c>
      <c r="AL113" s="5">
        <f>SUM($AE109:AL109)</f>
        <v>2027.6571010000002</v>
      </c>
      <c r="AM113" s="5">
        <f>SUM($AE109:AM109)</f>
        <v>2289.3778040000002</v>
      </c>
      <c r="AN113" s="5">
        <f>SUM($AE109:AN109)</f>
        <v>2628.2152100000003</v>
      </c>
      <c r="AO113" s="5">
        <f>SUM($AE109:AO109)</f>
        <v>2963.2833440000004</v>
      </c>
      <c r="AP113" s="5">
        <f>SUM($AE109:AP109)</f>
        <v>3486.1712260000004</v>
      </c>
      <c r="AQ113" s="5" t="str">
        <f>$B$10&amp;$B$85</f>
        <v>FY1397STO</v>
      </c>
    </row>
    <row r="114" spans="4:43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 x14ac:dyDescent="0.25">
      <c r="A143" s="3"/>
      <c r="B143" s="3"/>
      <c r="C143" s="5"/>
      <c r="U143" s="65"/>
      <c r="V143" s="6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>
      <formula1>$B$72:$B$88</formula1>
    </dataValidation>
  </dataValidations>
  <pageMargins left="0.7" right="0.7" top="0.75" bottom="0.75" header="0.3" footer="0.3"/>
  <pageSetup scale="1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Button 6">
              <controlPr defaultSize="0" print="0" autoFill="0" autoPict="0" macro="[0]!SavePDF">
                <anchor moveWithCells="1" sizeWithCells="1">
                  <from>
                    <xdr:col>0</xdr:col>
                    <xdr:colOff>428625</xdr:colOff>
                    <xdr:row>14</xdr:row>
                    <xdr:rowOff>161925</xdr:rowOff>
                  </from>
                  <to>
                    <xdr:col>1</xdr:col>
                    <xdr:colOff>1571625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'Targets &amp; historical'!$B$94:$B$110</xm:f>
          </x14:formula1>
          <xm:sqref>B27 B78:B85 B2:B5</xm:sqref>
        </x14:dataValidation>
        <x14:dataValidation type="list" allowBlank="1" showInputMessage="1" showErrorMessage="1">
          <x14:formula1>
            <xm:f>'Targets &amp; historical'!$B$113:$B$114</xm:f>
          </x14:formula1>
          <xm:sqref>B13</xm:sqref>
        </x14:dataValidation>
        <x14:dataValidation type="list" allowBlank="1" showInputMessage="1" showErrorMessage="1">
          <x14:formula1>
            <xm:f>'Targets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15"/>
  <sheetViews>
    <sheetView zoomScale="106" zoomScaleNormal="106" workbookViewId="0">
      <selection activeCell="E78" sqref="E78"/>
    </sheetView>
  </sheetViews>
  <sheetFormatPr defaultColWidth="8.5703125" defaultRowHeight="15" x14ac:dyDescent="0.25"/>
  <cols>
    <col min="1" max="1" width="4.5703125" style="3" customWidth="1"/>
    <col min="2" max="2" width="32.42578125" style="3" bestFit="1" customWidth="1"/>
    <col min="3" max="15" width="11.140625" style="3" customWidth="1"/>
    <col min="16" max="16" width="8.5703125" style="3"/>
    <col min="17" max="17" width="8.5703125" style="2"/>
    <col min="18" max="21" width="10.28515625" style="2" bestFit="1" customWidth="1"/>
    <col min="22" max="22" width="10.42578125" style="2" bestFit="1" customWidth="1"/>
    <col min="23" max="23" width="8.7109375" style="2" bestFit="1" customWidth="1"/>
    <col min="24" max="28" width="9.28515625" style="2" bestFit="1" customWidth="1"/>
    <col min="29" max="16384" width="8.5703125" style="3"/>
  </cols>
  <sheetData>
    <row r="1" spans="1:22" ht="21" x14ac:dyDescent="0.35">
      <c r="C1" s="100" t="s">
        <v>78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R1" s="2">
        <v>22</v>
      </c>
      <c r="S1" s="2">
        <v>23</v>
      </c>
      <c r="T1" s="2">
        <v>25</v>
      </c>
      <c r="U1" s="2">
        <v>30</v>
      </c>
    </row>
    <row r="2" spans="1:22" x14ac:dyDescent="0.25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 x14ac:dyDescent="0.25">
      <c r="A3" s="3" t="str">
        <f>$B$2&amp;B3</f>
        <v>FY1399 TargetsCustoms Department</v>
      </c>
      <c r="B3" s="26" t="str">
        <f>B94</f>
        <v>Customs Department</v>
      </c>
      <c r="C3" s="27">
        <f>SUM(C4:C9)</f>
        <v>6645.9419400000006</v>
      </c>
      <c r="D3" s="27">
        <f t="shared" ref="D3:N3" si="0">SUM(D4:D9)</f>
        <v>6645.9419400000006</v>
      </c>
      <c r="E3" s="27">
        <f t="shared" si="0"/>
        <v>6645.9419400000006</v>
      </c>
      <c r="F3" s="27">
        <f t="shared" si="0"/>
        <v>6948.0302100000008</v>
      </c>
      <c r="G3" s="27">
        <f t="shared" si="0"/>
        <v>6948.0302100000008</v>
      </c>
      <c r="H3" s="27">
        <f t="shared" si="0"/>
        <v>6948.0302100000008</v>
      </c>
      <c r="I3" s="27">
        <f t="shared" si="0"/>
        <v>7552.2067500000012</v>
      </c>
      <c r="J3" s="27">
        <f t="shared" si="0"/>
        <v>7552.2067500000012</v>
      </c>
      <c r="K3" s="27">
        <f t="shared" si="0"/>
        <v>7552.2067500000012</v>
      </c>
      <c r="L3" s="27">
        <f t="shared" si="0"/>
        <v>9062.6481000000022</v>
      </c>
      <c r="M3" s="27">
        <f t="shared" si="0"/>
        <v>9062.6481000000022</v>
      </c>
      <c r="N3" s="27">
        <f t="shared" si="0"/>
        <v>9062.6481000000022</v>
      </c>
      <c r="O3" s="27">
        <f t="shared" ref="O3:O15" si="1">SUM(C3:N3)</f>
        <v>90626.481000000014</v>
      </c>
      <c r="R3" s="69">
        <f>$V3*R$1/100</f>
        <v>19937.825819999998</v>
      </c>
      <c r="S3" s="69">
        <f t="shared" ref="S3:U19" si="2">$V3*S$1/100</f>
        <v>20844.090630000002</v>
      </c>
      <c r="T3" s="69">
        <f t="shared" si="2"/>
        <v>22656.62025</v>
      </c>
      <c r="U3" s="69">
        <f t="shared" si="2"/>
        <v>27187.944300000003</v>
      </c>
      <c r="V3" s="69">
        <v>90626.481</v>
      </c>
    </row>
    <row r="4" spans="1:22" x14ac:dyDescent="0.25">
      <c r="A4" s="3" t="str">
        <f t="shared" ref="A4:A19" si="3">$B$2&amp;B4</f>
        <v>FY1399 TargetsHerat Customs Office</v>
      </c>
      <c r="B4" s="29" t="str">
        <f t="shared" ref="B4:B18" si="4">B95</f>
        <v>Herat Customs Office</v>
      </c>
      <c r="C4" s="28">
        <f>$R4/3</f>
        <v>1517.6386133333335</v>
      </c>
      <c r="D4" s="28">
        <f t="shared" ref="D4:E19" si="5">$R4/3</f>
        <v>1517.6386133333335</v>
      </c>
      <c r="E4" s="28">
        <f t="shared" si="5"/>
        <v>1517.6386133333335</v>
      </c>
      <c r="F4" s="28">
        <f>$S4/3</f>
        <v>1586.6221866666667</v>
      </c>
      <c r="G4" s="28">
        <f t="shared" ref="G4:H19" si="6">$S4/3</f>
        <v>1586.6221866666667</v>
      </c>
      <c r="H4" s="28">
        <f t="shared" si="6"/>
        <v>1586.6221866666667</v>
      </c>
      <c r="I4" s="28">
        <f>$T4/3</f>
        <v>1724.5893333333333</v>
      </c>
      <c r="J4" s="28">
        <f t="shared" ref="J4:K19" si="7">$T4/3</f>
        <v>1724.5893333333333</v>
      </c>
      <c r="K4" s="28">
        <f t="shared" si="7"/>
        <v>1724.5893333333333</v>
      </c>
      <c r="L4" s="28">
        <f>$U4/3</f>
        <v>2069.5072</v>
      </c>
      <c r="M4" s="28">
        <f t="shared" ref="M4:N19" si="8">$U4/3</f>
        <v>2069.5072</v>
      </c>
      <c r="N4" s="28">
        <f t="shared" si="8"/>
        <v>2069.5072</v>
      </c>
      <c r="O4" s="28">
        <f t="shared" si="1"/>
        <v>20695.072</v>
      </c>
      <c r="R4" s="69">
        <f t="shared" ref="R4:R19" si="9">$V4*R$1/100</f>
        <v>4552.9158400000006</v>
      </c>
      <c r="S4" s="69">
        <f t="shared" si="2"/>
        <v>4759.8665600000004</v>
      </c>
      <c r="T4" s="69">
        <f t="shared" si="2"/>
        <v>5173.768</v>
      </c>
      <c r="U4" s="69">
        <f t="shared" si="2"/>
        <v>6208.5216</v>
      </c>
      <c r="V4" s="69">
        <v>20695.072</v>
      </c>
    </row>
    <row r="5" spans="1:22" x14ac:dyDescent="0.25">
      <c r="A5" s="3" t="str">
        <f t="shared" si="3"/>
        <v>FY1399 TargetsNangarhar Customs Office</v>
      </c>
      <c r="B5" s="29" t="str">
        <f t="shared" si="4"/>
        <v>Nangarhar Customs Office</v>
      </c>
      <c r="C5" s="28">
        <f t="shared" ref="C5:C9" si="10">$R5/3</f>
        <v>1467.3781466666667</v>
      </c>
      <c r="D5" s="28">
        <f t="shared" si="5"/>
        <v>1467.3781466666667</v>
      </c>
      <c r="E5" s="28">
        <f t="shared" si="5"/>
        <v>1467.3781466666667</v>
      </c>
      <c r="F5" s="28">
        <f t="shared" ref="F5:F9" si="11">$S5/3</f>
        <v>1534.0771533333334</v>
      </c>
      <c r="G5" s="28">
        <f t="shared" si="6"/>
        <v>1534.0771533333334</v>
      </c>
      <c r="H5" s="28">
        <f t="shared" si="6"/>
        <v>1534.0771533333334</v>
      </c>
      <c r="I5" s="28">
        <f t="shared" ref="I5:I9" si="12">$T5/3</f>
        <v>1667.4751666666668</v>
      </c>
      <c r="J5" s="28">
        <f t="shared" si="7"/>
        <v>1667.4751666666668</v>
      </c>
      <c r="K5" s="28">
        <f t="shared" si="7"/>
        <v>1667.4751666666668</v>
      </c>
      <c r="L5" s="28">
        <f t="shared" ref="L5:L9" si="13">$U5/3</f>
        <v>2000.9702</v>
      </c>
      <c r="M5" s="28">
        <f t="shared" si="8"/>
        <v>2000.9702</v>
      </c>
      <c r="N5" s="28">
        <f t="shared" si="8"/>
        <v>2000.9702</v>
      </c>
      <c r="O5" s="28">
        <f t="shared" si="1"/>
        <v>20009.702000000001</v>
      </c>
      <c r="R5" s="69">
        <f t="shared" si="9"/>
        <v>4402.1344399999998</v>
      </c>
      <c r="S5" s="69">
        <f t="shared" si="2"/>
        <v>4602.23146</v>
      </c>
      <c r="T5" s="69">
        <f t="shared" si="2"/>
        <v>5002.4255000000003</v>
      </c>
      <c r="U5" s="69">
        <f t="shared" si="2"/>
        <v>6002.9106000000002</v>
      </c>
      <c r="V5" s="69">
        <v>20009.702000000001</v>
      </c>
    </row>
    <row r="6" spans="1:22" x14ac:dyDescent="0.25">
      <c r="A6" s="3" t="str">
        <f t="shared" si="3"/>
        <v>FY1399 TargetsBalkh Customs Office</v>
      </c>
      <c r="B6" s="29" t="str">
        <f t="shared" si="4"/>
        <v>Balkh Customs Office</v>
      </c>
      <c r="C6" s="28">
        <f t="shared" si="10"/>
        <v>869.42086099942333</v>
      </c>
      <c r="D6" s="28">
        <f t="shared" si="5"/>
        <v>869.42086099942333</v>
      </c>
      <c r="E6" s="28">
        <f t="shared" si="5"/>
        <v>869.42086099942333</v>
      </c>
      <c r="F6" s="28">
        <f t="shared" si="11"/>
        <v>908.93999104485158</v>
      </c>
      <c r="G6" s="28">
        <f t="shared" si="6"/>
        <v>908.93999104485158</v>
      </c>
      <c r="H6" s="28">
        <f t="shared" si="6"/>
        <v>908.93999104485158</v>
      </c>
      <c r="I6" s="28">
        <f t="shared" si="12"/>
        <v>987.97825113570832</v>
      </c>
      <c r="J6" s="28">
        <f t="shared" si="7"/>
        <v>987.97825113570832</v>
      </c>
      <c r="K6" s="28">
        <f t="shared" si="7"/>
        <v>987.97825113570832</v>
      </c>
      <c r="L6" s="28">
        <f t="shared" si="13"/>
        <v>1185.5739013628499</v>
      </c>
      <c r="M6" s="28">
        <f t="shared" si="8"/>
        <v>1185.5739013628499</v>
      </c>
      <c r="N6" s="28">
        <f t="shared" si="8"/>
        <v>1185.5739013628499</v>
      </c>
      <c r="O6" s="28">
        <f t="shared" si="1"/>
        <v>11855.739013628499</v>
      </c>
      <c r="R6" s="69">
        <f t="shared" si="9"/>
        <v>2608.2625829982699</v>
      </c>
      <c r="S6" s="69">
        <f t="shared" si="2"/>
        <v>2726.8199731345549</v>
      </c>
      <c r="T6" s="69">
        <f t="shared" si="2"/>
        <v>2963.9347534071248</v>
      </c>
      <c r="U6" s="69">
        <f t="shared" si="2"/>
        <v>3556.7217040885498</v>
      </c>
      <c r="V6" s="69">
        <v>11855.739013628499</v>
      </c>
    </row>
    <row r="7" spans="1:22" x14ac:dyDescent="0.25">
      <c r="A7" s="3" t="str">
        <f t="shared" si="3"/>
        <v>FY1399 TargetsKandahar Customs Office</v>
      </c>
      <c r="B7" s="29" t="str">
        <f t="shared" si="4"/>
        <v>Kandahar Customs Office</v>
      </c>
      <c r="C7" s="28">
        <f t="shared" si="10"/>
        <v>956.16650936737335</v>
      </c>
      <c r="D7" s="28">
        <f t="shared" si="5"/>
        <v>956.16650936737335</v>
      </c>
      <c r="E7" s="28">
        <f t="shared" si="5"/>
        <v>956.16650936737335</v>
      </c>
      <c r="F7" s="28">
        <f t="shared" si="11"/>
        <v>999.62862342952667</v>
      </c>
      <c r="G7" s="28">
        <f t="shared" si="6"/>
        <v>999.62862342952667</v>
      </c>
      <c r="H7" s="28">
        <f t="shared" si="6"/>
        <v>999.62862342952667</v>
      </c>
      <c r="I7" s="28">
        <f t="shared" si="12"/>
        <v>1086.5528515538335</v>
      </c>
      <c r="J7" s="28">
        <f t="shared" si="7"/>
        <v>1086.5528515538335</v>
      </c>
      <c r="K7" s="28">
        <f t="shared" si="7"/>
        <v>1086.5528515538335</v>
      </c>
      <c r="L7" s="28">
        <f t="shared" si="13"/>
        <v>1303.8634218646</v>
      </c>
      <c r="M7" s="28">
        <f t="shared" si="8"/>
        <v>1303.8634218646</v>
      </c>
      <c r="N7" s="28">
        <f t="shared" si="8"/>
        <v>1303.8634218646</v>
      </c>
      <c r="O7" s="28">
        <f t="shared" si="1"/>
        <v>13038.634218646002</v>
      </c>
      <c r="R7" s="69">
        <f t="shared" si="9"/>
        <v>2868.4995281021202</v>
      </c>
      <c r="S7" s="69">
        <f t="shared" si="2"/>
        <v>2998.88587028858</v>
      </c>
      <c r="T7" s="69">
        <f t="shared" si="2"/>
        <v>3259.6585546615006</v>
      </c>
      <c r="U7" s="69">
        <f t="shared" si="2"/>
        <v>3911.5902655937998</v>
      </c>
      <c r="V7" s="69">
        <v>13038.634218646001</v>
      </c>
    </row>
    <row r="8" spans="1:22" x14ac:dyDescent="0.25">
      <c r="A8" s="3" t="str">
        <f t="shared" si="3"/>
        <v>FY1399 TargetsNimroz Customs Office</v>
      </c>
      <c r="B8" s="29" t="str">
        <f t="shared" si="4"/>
        <v>Nimroz Customs Office</v>
      </c>
      <c r="C8" s="28">
        <f t="shared" si="10"/>
        <v>623.55597333333333</v>
      </c>
      <c r="D8" s="28">
        <f t="shared" si="5"/>
        <v>623.55597333333333</v>
      </c>
      <c r="E8" s="28">
        <f t="shared" si="5"/>
        <v>623.55597333333333</v>
      </c>
      <c r="F8" s="28">
        <f t="shared" si="11"/>
        <v>651.89942666666673</v>
      </c>
      <c r="G8" s="28">
        <f t="shared" si="6"/>
        <v>651.89942666666673</v>
      </c>
      <c r="H8" s="28">
        <f t="shared" si="6"/>
        <v>651.89942666666673</v>
      </c>
      <c r="I8" s="28">
        <f t="shared" si="12"/>
        <v>708.5863333333333</v>
      </c>
      <c r="J8" s="28">
        <f t="shared" si="7"/>
        <v>708.5863333333333</v>
      </c>
      <c r="K8" s="28">
        <f t="shared" si="7"/>
        <v>708.5863333333333</v>
      </c>
      <c r="L8" s="28">
        <f t="shared" si="13"/>
        <v>850.30360000000007</v>
      </c>
      <c r="M8" s="28">
        <f t="shared" si="8"/>
        <v>850.30360000000007</v>
      </c>
      <c r="N8" s="28">
        <f t="shared" si="8"/>
        <v>850.30360000000007</v>
      </c>
      <c r="O8" s="28">
        <f t="shared" si="1"/>
        <v>8503.0360000000019</v>
      </c>
      <c r="R8" s="69">
        <f t="shared" si="9"/>
        <v>1870.6679200000001</v>
      </c>
      <c r="S8" s="69">
        <f t="shared" si="2"/>
        <v>1955.6982800000001</v>
      </c>
      <c r="T8" s="69">
        <f t="shared" si="2"/>
        <v>2125.759</v>
      </c>
      <c r="U8" s="69">
        <f t="shared" si="2"/>
        <v>2550.9108000000001</v>
      </c>
      <c r="V8" s="69">
        <v>8503.0360000000001</v>
      </c>
    </row>
    <row r="9" spans="1:22" x14ac:dyDescent="0.25">
      <c r="A9" s="3" t="str">
        <f t="shared" si="3"/>
        <v>FY1399 TargetsOther Customs Offices</v>
      </c>
      <c r="B9" s="29" t="str">
        <f t="shared" si="4"/>
        <v>Other Customs Offices</v>
      </c>
      <c r="C9" s="28">
        <f t="shared" si="10"/>
        <v>1211.7818362998707</v>
      </c>
      <c r="D9" s="28">
        <f t="shared" si="5"/>
        <v>1211.7818362998707</v>
      </c>
      <c r="E9" s="28">
        <f t="shared" si="5"/>
        <v>1211.7818362998707</v>
      </c>
      <c r="F9" s="28">
        <f t="shared" si="11"/>
        <v>1266.8628288589557</v>
      </c>
      <c r="G9" s="28">
        <f t="shared" si="6"/>
        <v>1266.8628288589557</v>
      </c>
      <c r="H9" s="28">
        <f t="shared" si="6"/>
        <v>1266.8628288589557</v>
      </c>
      <c r="I9" s="28">
        <f t="shared" si="12"/>
        <v>1377.0248139771259</v>
      </c>
      <c r="J9" s="28">
        <f t="shared" si="7"/>
        <v>1377.0248139771259</v>
      </c>
      <c r="K9" s="28">
        <f t="shared" si="7"/>
        <v>1377.0248139771259</v>
      </c>
      <c r="L9" s="28">
        <f t="shared" si="13"/>
        <v>1652.4297767725511</v>
      </c>
      <c r="M9" s="28">
        <f t="shared" si="8"/>
        <v>1652.4297767725511</v>
      </c>
      <c r="N9" s="28">
        <f t="shared" si="8"/>
        <v>1652.4297767725511</v>
      </c>
      <c r="O9" s="28">
        <f t="shared" si="1"/>
        <v>16524.297767725511</v>
      </c>
      <c r="R9" s="69">
        <f t="shared" si="9"/>
        <v>3635.3455088996125</v>
      </c>
      <c r="S9" s="69">
        <f t="shared" si="2"/>
        <v>3800.5884865768671</v>
      </c>
      <c r="T9" s="69">
        <f t="shared" si="2"/>
        <v>4131.0744419313778</v>
      </c>
      <c r="U9" s="69">
        <f t="shared" si="2"/>
        <v>4957.2893303176534</v>
      </c>
      <c r="V9" s="69">
        <f>V3-SUM(V4:V8)</f>
        <v>16524.297767725511</v>
      </c>
    </row>
    <row r="10" spans="1:22" x14ac:dyDescent="0.25">
      <c r="A10" s="3" t="str">
        <f t="shared" si="3"/>
        <v>FY1399 TargetsAfghanistan Revenue Department</v>
      </c>
      <c r="B10" s="26" t="str">
        <f t="shared" si="4"/>
        <v>Afghanistan Revenue Department</v>
      </c>
      <c r="C10" s="27">
        <f>SUM(C11:C15)</f>
        <v>8673.3920524533351</v>
      </c>
      <c r="D10" s="27">
        <f t="shared" ref="D10:N10" si="14">SUM(D11:D15)</f>
        <v>8673.3920524533351</v>
      </c>
      <c r="E10" s="27">
        <f t="shared" si="14"/>
        <v>8673.3920524533351</v>
      </c>
      <c r="F10" s="27">
        <f t="shared" si="14"/>
        <v>9067.6371457466666</v>
      </c>
      <c r="G10" s="27">
        <f t="shared" si="14"/>
        <v>9067.6371457466666</v>
      </c>
      <c r="H10" s="27">
        <f t="shared" si="14"/>
        <v>9067.6371457466666</v>
      </c>
      <c r="I10" s="27">
        <f t="shared" si="14"/>
        <v>9856.1273323333335</v>
      </c>
      <c r="J10" s="27">
        <f t="shared" si="14"/>
        <v>9856.1273323333335</v>
      </c>
      <c r="K10" s="27">
        <f t="shared" si="14"/>
        <v>9856.1273323333335</v>
      </c>
      <c r="L10" s="27">
        <f t="shared" si="14"/>
        <v>11827.352798800001</v>
      </c>
      <c r="M10" s="27">
        <f t="shared" si="14"/>
        <v>11827.352798800001</v>
      </c>
      <c r="N10" s="27">
        <f t="shared" si="14"/>
        <v>11827.352798800001</v>
      </c>
      <c r="O10" s="28">
        <f t="shared" si="1"/>
        <v>118273.52798799999</v>
      </c>
      <c r="R10" s="69"/>
      <c r="S10" s="69"/>
      <c r="T10" s="69"/>
      <c r="U10" s="69"/>
      <c r="V10" s="69"/>
    </row>
    <row r="11" spans="1:22" x14ac:dyDescent="0.25">
      <c r="A11" s="3" t="str">
        <f t="shared" si="3"/>
        <v>FY1399 TargetsMustofiats</v>
      </c>
      <c r="B11" s="29" t="str">
        <f t="shared" si="4"/>
        <v>Mustofiats</v>
      </c>
      <c r="C11" s="28">
        <f t="shared" ref="C11:C19" si="15">$R11/3</f>
        <v>1380.0705600000001</v>
      </c>
      <c r="D11" s="28">
        <f t="shared" si="5"/>
        <v>1380.0705600000001</v>
      </c>
      <c r="E11" s="28">
        <f t="shared" si="5"/>
        <v>1380.0705600000001</v>
      </c>
      <c r="F11" s="28">
        <f t="shared" ref="F11:F19" si="16">$S11/3</f>
        <v>1442.8010400000001</v>
      </c>
      <c r="G11" s="28">
        <f t="shared" si="6"/>
        <v>1442.8010400000001</v>
      </c>
      <c r="H11" s="28">
        <f t="shared" si="6"/>
        <v>1442.8010400000001</v>
      </c>
      <c r="I11" s="28">
        <f t="shared" ref="I11:I19" si="17">$T11/3</f>
        <v>1568.2619999999999</v>
      </c>
      <c r="J11" s="28">
        <f t="shared" si="7"/>
        <v>1568.2619999999999</v>
      </c>
      <c r="K11" s="28">
        <f t="shared" si="7"/>
        <v>1568.2619999999999</v>
      </c>
      <c r="L11" s="28">
        <f t="shared" ref="L11:L19" si="18">$U11/3</f>
        <v>1881.9144000000003</v>
      </c>
      <c r="M11" s="28">
        <f t="shared" si="8"/>
        <v>1881.9144000000003</v>
      </c>
      <c r="N11" s="28">
        <f t="shared" si="8"/>
        <v>1881.9144000000003</v>
      </c>
      <c r="O11" s="28">
        <f t="shared" si="1"/>
        <v>18819.144000000004</v>
      </c>
      <c r="R11" s="69">
        <f t="shared" si="9"/>
        <v>4140.2116800000003</v>
      </c>
      <c r="S11" s="69">
        <f t="shared" si="2"/>
        <v>4328.4031199999999</v>
      </c>
      <c r="T11" s="69">
        <f t="shared" si="2"/>
        <v>4704.7860000000001</v>
      </c>
      <c r="U11" s="69">
        <f t="shared" si="2"/>
        <v>5645.7432000000008</v>
      </c>
      <c r="V11" s="69">
        <v>18819.144</v>
      </c>
    </row>
    <row r="12" spans="1:22" x14ac:dyDescent="0.25">
      <c r="A12" s="3" t="str">
        <f t="shared" si="3"/>
        <v>FY1399 TargetsLTO</v>
      </c>
      <c r="B12" s="29" t="str">
        <f t="shared" si="4"/>
        <v>LTO</v>
      </c>
      <c r="C12" s="28">
        <f t="shared" si="15"/>
        <v>2577.829466666667</v>
      </c>
      <c r="D12" s="28">
        <f t="shared" si="5"/>
        <v>2577.829466666667</v>
      </c>
      <c r="E12" s="28">
        <f t="shared" si="5"/>
        <v>2577.829466666667</v>
      </c>
      <c r="F12" s="28">
        <f t="shared" si="16"/>
        <v>2695.0035333333335</v>
      </c>
      <c r="G12" s="28">
        <f t="shared" si="6"/>
        <v>2695.0035333333335</v>
      </c>
      <c r="H12" s="28">
        <f t="shared" si="6"/>
        <v>2695.0035333333335</v>
      </c>
      <c r="I12" s="28">
        <f t="shared" si="17"/>
        <v>2929.3516666666669</v>
      </c>
      <c r="J12" s="28">
        <f t="shared" si="7"/>
        <v>2929.3516666666669</v>
      </c>
      <c r="K12" s="28">
        <f t="shared" si="7"/>
        <v>2929.3516666666669</v>
      </c>
      <c r="L12" s="28">
        <f t="shared" si="18"/>
        <v>3515.2220000000002</v>
      </c>
      <c r="M12" s="28">
        <f t="shared" si="8"/>
        <v>3515.2220000000002</v>
      </c>
      <c r="N12" s="28">
        <f t="shared" si="8"/>
        <v>3515.2220000000002</v>
      </c>
      <c r="O12" s="28">
        <f t="shared" si="1"/>
        <v>35152.22</v>
      </c>
      <c r="R12" s="69">
        <f t="shared" si="9"/>
        <v>7733.4884000000011</v>
      </c>
      <c r="S12" s="69">
        <f t="shared" si="2"/>
        <v>8085.0106000000005</v>
      </c>
      <c r="T12" s="69">
        <f t="shared" si="2"/>
        <v>8788.0550000000003</v>
      </c>
      <c r="U12" s="69">
        <f t="shared" si="2"/>
        <v>10545.666000000001</v>
      </c>
      <c r="V12" s="69">
        <v>35152.22</v>
      </c>
    </row>
    <row r="13" spans="1:22" x14ac:dyDescent="0.25">
      <c r="A13" s="3" t="str">
        <f t="shared" si="3"/>
        <v>FY1399 TargetsMTO</v>
      </c>
      <c r="B13" s="29" t="str">
        <f t="shared" si="4"/>
        <v>MTO</v>
      </c>
      <c r="C13" s="28">
        <f t="shared" si="15"/>
        <v>1461.6335791200001</v>
      </c>
      <c r="D13" s="28">
        <f t="shared" si="5"/>
        <v>1461.6335791200001</v>
      </c>
      <c r="E13" s="28">
        <f t="shared" si="5"/>
        <v>1461.6335791200001</v>
      </c>
      <c r="F13" s="28">
        <f t="shared" si="16"/>
        <v>1528.0714690800003</v>
      </c>
      <c r="G13" s="28">
        <f t="shared" si="6"/>
        <v>1528.0714690800003</v>
      </c>
      <c r="H13" s="28">
        <f t="shared" si="6"/>
        <v>1528.0714690800003</v>
      </c>
      <c r="I13" s="28">
        <f t="shared" si="17"/>
        <v>1660.9472490000001</v>
      </c>
      <c r="J13" s="28">
        <f t="shared" si="7"/>
        <v>1660.9472490000001</v>
      </c>
      <c r="K13" s="28">
        <f t="shared" si="7"/>
        <v>1660.9472490000001</v>
      </c>
      <c r="L13" s="28">
        <f t="shared" si="18"/>
        <v>1993.1366988000002</v>
      </c>
      <c r="M13" s="28">
        <f t="shared" si="8"/>
        <v>1993.1366988000002</v>
      </c>
      <c r="N13" s="28">
        <f t="shared" si="8"/>
        <v>1993.1366988000002</v>
      </c>
      <c r="O13" s="28">
        <f t="shared" si="1"/>
        <v>19931.366988000005</v>
      </c>
      <c r="R13" s="69">
        <f t="shared" si="9"/>
        <v>4384.9007373600007</v>
      </c>
      <c r="S13" s="69">
        <f t="shared" si="2"/>
        <v>4584.2144072400006</v>
      </c>
      <c r="T13" s="69">
        <f t="shared" si="2"/>
        <v>4982.8417470000004</v>
      </c>
      <c r="U13" s="69">
        <f t="shared" si="2"/>
        <v>5979.4100964000008</v>
      </c>
      <c r="V13" s="69">
        <v>19931.366988000002</v>
      </c>
    </row>
    <row r="14" spans="1:22" x14ac:dyDescent="0.25">
      <c r="A14" s="3" t="str">
        <f t="shared" si="3"/>
        <v>FY1399 TargetsSTO</v>
      </c>
      <c r="B14" s="29" t="str">
        <f t="shared" si="4"/>
        <v>STO</v>
      </c>
      <c r="C14" s="28">
        <f t="shared" si="15"/>
        <v>301.11664000000002</v>
      </c>
      <c r="D14" s="28">
        <f t="shared" si="5"/>
        <v>301.11664000000002</v>
      </c>
      <c r="E14" s="28">
        <f t="shared" si="5"/>
        <v>301.11664000000002</v>
      </c>
      <c r="F14" s="28">
        <f t="shared" si="16"/>
        <v>314.80376000000007</v>
      </c>
      <c r="G14" s="28">
        <f t="shared" si="6"/>
        <v>314.80376000000007</v>
      </c>
      <c r="H14" s="28">
        <f t="shared" si="6"/>
        <v>314.80376000000007</v>
      </c>
      <c r="I14" s="28">
        <f t="shared" si="17"/>
        <v>342.17800000000005</v>
      </c>
      <c r="J14" s="28">
        <f t="shared" si="7"/>
        <v>342.17800000000005</v>
      </c>
      <c r="K14" s="28">
        <f t="shared" si="7"/>
        <v>342.17800000000005</v>
      </c>
      <c r="L14" s="28">
        <f t="shared" si="18"/>
        <v>410.61360000000008</v>
      </c>
      <c r="M14" s="28">
        <f t="shared" si="8"/>
        <v>410.61360000000008</v>
      </c>
      <c r="N14" s="28">
        <f t="shared" si="8"/>
        <v>410.61360000000008</v>
      </c>
      <c r="O14" s="28">
        <f t="shared" si="1"/>
        <v>4106.1360000000004</v>
      </c>
      <c r="R14" s="69">
        <f t="shared" si="9"/>
        <v>903.34992000000011</v>
      </c>
      <c r="S14" s="69">
        <f t="shared" si="2"/>
        <v>944.41128000000015</v>
      </c>
      <c r="T14" s="69">
        <f t="shared" si="2"/>
        <v>1026.5340000000001</v>
      </c>
      <c r="U14" s="69">
        <f t="shared" si="2"/>
        <v>1231.8408000000002</v>
      </c>
      <c r="V14" s="69">
        <v>4106.1360000000004</v>
      </c>
    </row>
    <row r="15" spans="1:22" ht="15.75" thickBot="1" x14ac:dyDescent="0.3">
      <c r="A15" s="3" t="str">
        <f t="shared" si="3"/>
        <v>FY1399 TargetsMinistries</v>
      </c>
      <c r="B15" s="29" t="str">
        <f>B106</f>
        <v>Ministries</v>
      </c>
      <c r="C15" s="28">
        <f t="shared" si="15"/>
        <v>2952.7418066666669</v>
      </c>
      <c r="D15" s="28">
        <f t="shared" si="5"/>
        <v>2952.7418066666669</v>
      </c>
      <c r="E15" s="28">
        <f t="shared" si="5"/>
        <v>2952.7418066666669</v>
      </c>
      <c r="F15" s="28">
        <f t="shared" si="16"/>
        <v>3086.9573433333335</v>
      </c>
      <c r="G15" s="28">
        <f t="shared" si="6"/>
        <v>3086.9573433333335</v>
      </c>
      <c r="H15" s="28">
        <f t="shared" si="6"/>
        <v>3086.9573433333335</v>
      </c>
      <c r="I15" s="28">
        <f t="shared" si="17"/>
        <v>3355.3884166666667</v>
      </c>
      <c r="J15" s="28">
        <f t="shared" si="7"/>
        <v>3355.3884166666667</v>
      </c>
      <c r="K15" s="28">
        <f t="shared" si="7"/>
        <v>3355.3884166666667</v>
      </c>
      <c r="L15" s="28">
        <f t="shared" si="18"/>
        <v>4026.4661000000001</v>
      </c>
      <c r="M15" s="28">
        <f t="shared" si="8"/>
        <v>4026.4661000000001</v>
      </c>
      <c r="N15" s="28">
        <f t="shared" si="8"/>
        <v>4026.4661000000001</v>
      </c>
      <c r="O15" s="28">
        <f t="shared" si="1"/>
        <v>40264.661000000007</v>
      </c>
      <c r="R15" s="69">
        <f t="shared" si="9"/>
        <v>8858.2254200000007</v>
      </c>
      <c r="S15" s="69">
        <f t="shared" si="2"/>
        <v>9260.8720300000004</v>
      </c>
      <c r="T15" s="69">
        <f t="shared" si="2"/>
        <v>10066.16525</v>
      </c>
      <c r="U15" s="69">
        <f t="shared" si="2"/>
        <v>12079.398300000001</v>
      </c>
      <c r="V15" s="69">
        <v>40264.661</v>
      </c>
    </row>
    <row r="16" spans="1:22" ht="15.75" thickBot="1" x14ac:dyDescent="0.3">
      <c r="A16" s="3" t="str">
        <f t="shared" si="3"/>
        <v>FY1399 TargetsTotal Revenues</v>
      </c>
      <c r="B16" s="30" t="str">
        <f t="shared" si="4"/>
        <v>Total Revenues</v>
      </c>
      <c r="C16" s="31">
        <f>C3+C10</f>
        <v>15319.333992453336</v>
      </c>
      <c r="D16" s="31">
        <f t="shared" ref="D16:O16" si="19">D3+D10</f>
        <v>15319.333992453336</v>
      </c>
      <c r="E16" s="31">
        <f t="shared" si="19"/>
        <v>15319.333992453336</v>
      </c>
      <c r="F16" s="31">
        <f t="shared" si="19"/>
        <v>16015.667355746667</v>
      </c>
      <c r="G16" s="31">
        <f t="shared" si="19"/>
        <v>16015.667355746667</v>
      </c>
      <c r="H16" s="31">
        <f t="shared" si="19"/>
        <v>16015.667355746667</v>
      </c>
      <c r="I16" s="31">
        <f t="shared" si="19"/>
        <v>17408.334082333335</v>
      </c>
      <c r="J16" s="31">
        <f t="shared" si="19"/>
        <v>17408.334082333335</v>
      </c>
      <c r="K16" s="31">
        <f t="shared" si="19"/>
        <v>17408.334082333335</v>
      </c>
      <c r="L16" s="31">
        <f t="shared" si="19"/>
        <v>20890.000898800005</v>
      </c>
      <c r="M16" s="31">
        <f t="shared" si="19"/>
        <v>20890.000898800005</v>
      </c>
      <c r="N16" s="31">
        <f t="shared" si="19"/>
        <v>20890.000898800005</v>
      </c>
      <c r="O16" s="31">
        <f t="shared" si="19"/>
        <v>208900.00898799999</v>
      </c>
      <c r="R16" s="69"/>
      <c r="S16" s="69"/>
      <c r="T16" s="69"/>
      <c r="U16" s="69"/>
      <c r="V16" s="69"/>
    </row>
    <row r="17" spans="1:22" x14ac:dyDescent="0.25">
      <c r="A17" s="3" t="str">
        <f t="shared" si="3"/>
        <v>FY1399 TargetsTax Revenues</v>
      </c>
      <c r="B17" s="32" t="str">
        <f t="shared" si="4"/>
        <v>Tax Revenues</v>
      </c>
      <c r="C17" s="28">
        <f t="shared" si="15"/>
        <v>6309.7601711320995</v>
      </c>
      <c r="D17" s="28">
        <f t="shared" si="5"/>
        <v>6309.7601711320995</v>
      </c>
      <c r="E17" s="28">
        <f t="shared" si="5"/>
        <v>6309.7601711320995</v>
      </c>
      <c r="F17" s="28">
        <f t="shared" si="16"/>
        <v>6596.5674516381032</v>
      </c>
      <c r="G17" s="28">
        <f t="shared" si="6"/>
        <v>6596.5674516381032</v>
      </c>
      <c r="H17" s="28">
        <f t="shared" si="6"/>
        <v>6596.5674516381032</v>
      </c>
      <c r="I17" s="28">
        <f t="shared" si="17"/>
        <v>7170.1820126501116</v>
      </c>
      <c r="J17" s="28">
        <f t="shared" si="7"/>
        <v>7170.1820126501116</v>
      </c>
      <c r="K17" s="28">
        <f t="shared" si="7"/>
        <v>7170.1820126501116</v>
      </c>
      <c r="L17" s="28">
        <f t="shared" si="18"/>
        <v>8604.2184151801339</v>
      </c>
      <c r="M17" s="28">
        <f t="shared" si="8"/>
        <v>8604.2184151801339</v>
      </c>
      <c r="N17" s="28">
        <f t="shared" si="8"/>
        <v>8604.2184151801339</v>
      </c>
      <c r="O17" s="28">
        <f t="shared" ref="O17:O19" si="20">SUM(C17:N17)</f>
        <v>86042.184151801339</v>
      </c>
      <c r="R17" s="69">
        <f t="shared" si="9"/>
        <v>18929.280513396297</v>
      </c>
      <c r="S17" s="69">
        <f t="shared" si="2"/>
        <v>19789.702354914309</v>
      </c>
      <c r="T17" s="69">
        <f t="shared" si="2"/>
        <v>21510.546037950335</v>
      </c>
      <c r="U17" s="69">
        <f t="shared" si="2"/>
        <v>25812.655245540402</v>
      </c>
      <c r="V17" s="69">
        <f>$O$16*O39/$O$42</f>
        <v>86042.184151801339</v>
      </c>
    </row>
    <row r="18" spans="1:22" x14ac:dyDescent="0.25">
      <c r="A18" s="3" t="str">
        <f t="shared" si="3"/>
        <v>FY1399 TargetsCustoms Revenues</v>
      </c>
      <c r="B18" s="32" t="str">
        <f t="shared" si="4"/>
        <v>Customs Revenues</v>
      </c>
      <c r="C18" s="28">
        <f t="shared" si="15"/>
        <v>2741.3219709605087</v>
      </c>
      <c r="D18" s="28">
        <f t="shared" si="5"/>
        <v>2741.3219709605087</v>
      </c>
      <c r="E18" s="28">
        <f t="shared" si="5"/>
        <v>2741.3219709605087</v>
      </c>
      <c r="F18" s="28">
        <f t="shared" si="16"/>
        <v>2865.9275150950766</v>
      </c>
      <c r="G18" s="28">
        <f t="shared" si="6"/>
        <v>2865.9275150950766</v>
      </c>
      <c r="H18" s="28">
        <f t="shared" si="6"/>
        <v>2865.9275150950766</v>
      </c>
      <c r="I18" s="28">
        <f t="shared" si="17"/>
        <v>3115.1386033642138</v>
      </c>
      <c r="J18" s="28">
        <f t="shared" si="7"/>
        <v>3115.1386033642138</v>
      </c>
      <c r="K18" s="28">
        <f t="shared" si="7"/>
        <v>3115.1386033642138</v>
      </c>
      <c r="L18" s="28">
        <f t="shared" si="18"/>
        <v>3738.1663240370567</v>
      </c>
      <c r="M18" s="28">
        <f t="shared" si="8"/>
        <v>3738.1663240370567</v>
      </c>
      <c r="N18" s="28">
        <f t="shared" si="8"/>
        <v>3738.1663240370567</v>
      </c>
      <c r="O18" s="28">
        <f t="shared" si="20"/>
        <v>37381.663240370566</v>
      </c>
      <c r="R18" s="69">
        <f t="shared" si="9"/>
        <v>8223.9659128815256</v>
      </c>
      <c r="S18" s="69">
        <f t="shared" si="2"/>
        <v>8597.7825452852303</v>
      </c>
      <c r="T18" s="69">
        <f t="shared" si="2"/>
        <v>9345.4158100926415</v>
      </c>
      <c r="U18" s="69">
        <f t="shared" si="2"/>
        <v>11214.498972111171</v>
      </c>
      <c r="V18" s="69">
        <f t="shared" ref="V18:V19" si="21">$O$16*O40/$O$42</f>
        <v>37381.663240370566</v>
      </c>
    </row>
    <row r="19" spans="1:22" ht="15.75" thickBot="1" x14ac:dyDescent="0.3">
      <c r="A19" s="3" t="str">
        <f t="shared" si="3"/>
        <v>FY1399 TargetsNon-tax Revenues</v>
      </c>
      <c r="B19" s="32" t="str">
        <f>B110</f>
        <v>Non-tax Revenues</v>
      </c>
      <c r="C19" s="28">
        <f t="shared" si="15"/>
        <v>6268.251850360728</v>
      </c>
      <c r="D19" s="28">
        <f t="shared" si="5"/>
        <v>6268.251850360728</v>
      </c>
      <c r="E19" s="28">
        <f t="shared" si="5"/>
        <v>6268.251850360728</v>
      </c>
      <c r="F19" s="28">
        <f t="shared" si="16"/>
        <v>6553.1723890134881</v>
      </c>
      <c r="G19" s="28">
        <f t="shared" si="6"/>
        <v>6553.1723890134881</v>
      </c>
      <c r="H19" s="28">
        <f t="shared" si="6"/>
        <v>6553.1723890134881</v>
      </c>
      <c r="I19" s="28">
        <f t="shared" si="17"/>
        <v>7123.0134663190083</v>
      </c>
      <c r="J19" s="28">
        <f t="shared" si="7"/>
        <v>7123.0134663190083</v>
      </c>
      <c r="K19" s="28">
        <f t="shared" si="7"/>
        <v>7123.0134663190083</v>
      </c>
      <c r="L19" s="28">
        <f t="shared" si="18"/>
        <v>8547.6161595828107</v>
      </c>
      <c r="M19" s="28">
        <f t="shared" si="8"/>
        <v>8547.6161595828107</v>
      </c>
      <c r="N19" s="28">
        <f t="shared" si="8"/>
        <v>8547.6161595828107</v>
      </c>
      <c r="O19" s="28">
        <f t="shared" si="20"/>
        <v>85476.161595828133</v>
      </c>
      <c r="R19" s="69">
        <f t="shared" si="9"/>
        <v>18804.755551082184</v>
      </c>
      <c r="S19" s="69">
        <f t="shared" si="2"/>
        <v>19659.517167040463</v>
      </c>
      <c r="T19" s="69">
        <f t="shared" si="2"/>
        <v>21369.040398957026</v>
      </c>
      <c r="U19" s="69">
        <f t="shared" si="2"/>
        <v>25642.84847874843</v>
      </c>
      <c r="V19" s="69">
        <f t="shared" si="21"/>
        <v>85476.161595828104</v>
      </c>
    </row>
    <row r="20" spans="1:22" ht="15.75" thickBot="1" x14ac:dyDescent="0.3">
      <c r="B20" s="30" t="s">
        <v>19</v>
      </c>
      <c r="C20" s="31">
        <f>SUM(C17:C19)</f>
        <v>15319.333992453336</v>
      </c>
      <c r="D20" s="31">
        <f t="shared" ref="D20:N20" si="22">SUM(D17:D19)</f>
        <v>15319.333992453336</v>
      </c>
      <c r="E20" s="31">
        <f t="shared" si="22"/>
        <v>15319.333992453336</v>
      </c>
      <c r="F20" s="31">
        <f t="shared" si="22"/>
        <v>16015.667355746667</v>
      </c>
      <c r="G20" s="31">
        <f t="shared" si="22"/>
        <v>16015.667355746667</v>
      </c>
      <c r="H20" s="31">
        <f t="shared" si="22"/>
        <v>16015.667355746667</v>
      </c>
      <c r="I20" s="31">
        <f t="shared" si="22"/>
        <v>17408.334082333335</v>
      </c>
      <c r="J20" s="31">
        <f t="shared" si="22"/>
        <v>17408.334082333335</v>
      </c>
      <c r="K20" s="31">
        <f t="shared" si="22"/>
        <v>17408.334082333335</v>
      </c>
      <c r="L20" s="31">
        <f t="shared" si="22"/>
        <v>20890.000898800001</v>
      </c>
      <c r="M20" s="31">
        <f t="shared" si="22"/>
        <v>20890.000898800001</v>
      </c>
      <c r="N20" s="31">
        <f t="shared" si="22"/>
        <v>20890.000898800001</v>
      </c>
      <c r="O20" s="31">
        <f>SUM(C20:N20)</f>
        <v>208900.00898800005</v>
      </c>
    </row>
    <row r="22" spans="1:22" x14ac:dyDescent="0.25">
      <c r="B22" s="3" t="s">
        <v>27</v>
      </c>
      <c r="C22" s="33">
        <f>C16-C20</f>
        <v>0</v>
      </c>
      <c r="D22" s="33">
        <f t="shared" ref="D22:O22" si="23">D16-D20</f>
        <v>0</v>
      </c>
      <c r="E22" s="33">
        <f t="shared" si="23"/>
        <v>0</v>
      </c>
      <c r="F22" s="33">
        <f t="shared" si="23"/>
        <v>0</v>
      </c>
      <c r="G22" s="33">
        <f t="shared" si="23"/>
        <v>0</v>
      </c>
      <c r="H22" s="33">
        <f t="shared" si="23"/>
        <v>0</v>
      </c>
      <c r="I22" s="33">
        <f t="shared" si="23"/>
        <v>0</v>
      </c>
      <c r="J22" s="33">
        <f t="shared" si="23"/>
        <v>0</v>
      </c>
      <c r="K22" s="33">
        <f t="shared" si="23"/>
        <v>0</v>
      </c>
      <c r="L22" s="33">
        <f t="shared" si="23"/>
        <v>0</v>
      </c>
      <c r="M22" s="33">
        <f t="shared" si="23"/>
        <v>0</v>
      </c>
      <c r="N22" s="33">
        <f t="shared" si="23"/>
        <v>0</v>
      </c>
      <c r="O22" s="33">
        <f t="shared" si="23"/>
        <v>0</v>
      </c>
    </row>
    <row r="23" spans="1:22" ht="21" x14ac:dyDescent="0.35">
      <c r="C23" s="100" t="s">
        <v>76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33"/>
    </row>
    <row r="24" spans="1:22" x14ac:dyDescent="0.25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 x14ac:dyDescent="0.25">
      <c r="A25" s="3" t="str">
        <f t="shared" ref="A25:A41" si="24">$B$24&amp;B25</f>
        <v>FY1398Customs Department</v>
      </c>
      <c r="B25" s="26" t="str">
        <f t="shared" ref="B25:B42" si="25">B3</f>
        <v>Customs Department</v>
      </c>
      <c r="C25" s="27">
        <f>SUM(C26:C31)</f>
        <v>7121.9540749999996</v>
      </c>
      <c r="D25" s="27">
        <f t="shared" ref="D25" si="26">SUM(D26:D31)</f>
        <v>6626.5732660000003</v>
      </c>
      <c r="E25" s="27">
        <f t="shared" ref="E25" si="27">SUM(E26:E31)</f>
        <v>6314.7474429999993</v>
      </c>
      <c r="F25" s="27">
        <f t="shared" ref="F25" si="28">SUM(F26:F31)</f>
        <v>6445.1428240000005</v>
      </c>
      <c r="G25" s="27">
        <f t="shared" ref="G25" si="29">SUM(G26:G31)</f>
        <v>7100.6737979999998</v>
      </c>
      <c r="H25" s="27">
        <f t="shared" ref="H25" si="30">SUM(H26:H31)</f>
        <v>5923.3100360000008</v>
      </c>
      <c r="I25" s="27">
        <f t="shared" ref="I25" si="31">SUM(I26:I31)</f>
        <v>7042.0783350000002</v>
      </c>
      <c r="J25" s="27">
        <f t="shared" ref="J25" si="32">SUM(J26:J31)</f>
        <v>5525.7671319999999</v>
      </c>
      <c r="K25" s="27">
        <f t="shared" ref="K25" si="33">SUM(K26:K31)</f>
        <v>6328.2671300000002</v>
      </c>
      <c r="L25" s="27">
        <f t="shared" ref="L25" si="34">SUM(L26:L31)</f>
        <v>5820.8168180000002</v>
      </c>
      <c r="M25" s="27">
        <f t="shared" ref="M25" si="35">SUM(M26:M31)</f>
        <v>6994.2650150000009</v>
      </c>
      <c r="N25" s="27">
        <f t="shared" ref="N25" si="36">SUM(N26:N31)</f>
        <v>7881.5692840000002</v>
      </c>
      <c r="O25" s="27">
        <f t="shared" ref="O25:O37" si="37">SUM(C25:N25)</f>
        <v>79125.165156000003</v>
      </c>
    </row>
    <row r="26" spans="1:22" x14ac:dyDescent="0.25">
      <c r="A26" s="3" t="str">
        <f t="shared" si="24"/>
        <v>FY1398Herat Customs Office</v>
      </c>
      <c r="B26" s="29" t="str">
        <f t="shared" si="25"/>
        <v>Herat Customs Office</v>
      </c>
      <c r="C26" s="62">
        <v>1669.9595830000001</v>
      </c>
      <c r="D26" s="62">
        <v>1522.5356119999999</v>
      </c>
      <c r="E26" s="62">
        <v>1639.1084519999999</v>
      </c>
      <c r="F26" s="62">
        <v>1327.363441</v>
      </c>
      <c r="G26" s="62">
        <v>1551.8118930000001</v>
      </c>
      <c r="H26" s="62">
        <v>1535.7331200000001</v>
      </c>
      <c r="I26" s="62">
        <v>1733.2997419999999</v>
      </c>
      <c r="J26" s="62">
        <v>1321.997578</v>
      </c>
      <c r="K26" s="62">
        <v>1433.4180120000001</v>
      </c>
      <c r="L26" s="62">
        <v>1401.325681</v>
      </c>
      <c r="M26" s="62">
        <v>1268.043363</v>
      </c>
      <c r="N26" s="62">
        <v>1648.412112</v>
      </c>
      <c r="O26" s="28">
        <f t="shared" si="37"/>
        <v>18053.008588999997</v>
      </c>
    </row>
    <row r="27" spans="1:22" x14ac:dyDescent="0.25">
      <c r="A27" s="3" t="str">
        <f t="shared" si="24"/>
        <v>FY1398Nangarhar Customs Office</v>
      </c>
      <c r="B27" s="29" t="str">
        <f t="shared" si="25"/>
        <v>Nangarhar Customs Office</v>
      </c>
      <c r="C27" s="62">
        <v>1416.589154</v>
      </c>
      <c r="D27" s="62">
        <v>1338.922474</v>
      </c>
      <c r="E27" s="62">
        <v>1287.9711070000001</v>
      </c>
      <c r="F27" s="62">
        <v>1511.7750450000001</v>
      </c>
      <c r="G27" s="62">
        <v>1562.188742</v>
      </c>
      <c r="H27" s="62">
        <v>1312.323695</v>
      </c>
      <c r="I27" s="62">
        <v>1806.7935660000001</v>
      </c>
      <c r="J27" s="62">
        <v>1284.7398820000001</v>
      </c>
      <c r="K27" s="62">
        <v>1376.20153</v>
      </c>
      <c r="L27" s="62">
        <v>1147.860979</v>
      </c>
      <c r="M27" s="62">
        <v>1763.156853</v>
      </c>
      <c r="N27" s="62">
        <v>1652.696173</v>
      </c>
      <c r="O27" s="28">
        <f t="shared" si="37"/>
        <v>17461.219200000003</v>
      </c>
    </row>
    <row r="28" spans="1:22" x14ac:dyDescent="0.25">
      <c r="A28" s="3" t="str">
        <f t="shared" si="24"/>
        <v>FY1398Balkh Customs Office</v>
      </c>
      <c r="B28" s="29" t="str">
        <f t="shared" si="25"/>
        <v>Balkh Customs Office</v>
      </c>
      <c r="C28" s="62">
        <v>1004.925283</v>
      </c>
      <c r="D28" s="62">
        <v>933.34220300000004</v>
      </c>
      <c r="E28" s="62">
        <v>640.956549</v>
      </c>
      <c r="F28" s="62">
        <v>859.62107900000001</v>
      </c>
      <c r="G28" s="62">
        <v>753.63492199999996</v>
      </c>
      <c r="H28" s="62">
        <v>826.19212900000002</v>
      </c>
      <c r="I28" s="62">
        <v>686.91911700000003</v>
      </c>
      <c r="J28" s="62">
        <v>692.38907800000004</v>
      </c>
      <c r="K28" s="62">
        <v>810.13908300000003</v>
      </c>
      <c r="L28" s="62">
        <v>710.695515</v>
      </c>
      <c r="M28" s="62">
        <v>1133.516472</v>
      </c>
      <c r="N28" s="62">
        <v>1252.3462730000001</v>
      </c>
      <c r="O28" s="28">
        <f t="shared" si="37"/>
        <v>10304.677703000001</v>
      </c>
    </row>
    <row r="29" spans="1:22" x14ac:dyDescent="0.25">
      <c r="A29" s="3" t="str">
        <f t="shared" si="24"/>
        <v>FY1398Kandahar Customs Office</v>
      </c>
      <c r="B29" s="29" t="str">
        <f t="shared" si="25"/>
        <v>Kandahar Customs Office</v>
      </c>
      <c r="C29" s="62">
        <v>1089.4941699999999</v>
      </c>
      <c r="D29" s="62">
        <v>994.10087999999996</v>
      </c>
      <c r="E29" s="62">
        <v>825.19167800000002</v>
      </c>
      <c r="F29" s="62">
        <v>900.81659300000001</v>
      </c>
      <c r="G29" s="62">
        <v>1037.931151</v>
      </c>
      <c r="H29" s="62">
        <v>744.32796900000005</v>
      </c>
      <c r="I29" s="62">
        <v>964.12940800000001</v>
      </c>
      <c r="J29" s="62">
        <v>710.60681299999999</v>
      </c>
      <c r="K29" s="62">
        <v>904.97224100000005</v>
      </c>
      <c r="L29" s="62">
        <v>983.86747600000001</v>
      </c>
      <c r="M29" s="62">
        <v>1045.7696510000001</v>
      </c>
      <c r="N29" s="62">
        <v>1191.855241</v>
      </c>
      <c r="O29" s="28">
        <f t="shared" si="37"/>
        <v>11393.063271000001</v>
      </c>
    </row>
    <row r="30" spans="1:22" x14ac:dyDescent="0.25">
      <c r="A30" s="3" t="str">
        <f t="shared" si="24"/>
        <v>FY1398Nimroz Customs Office</v>
      </c>
      <c r="B30" s="29" t="str">
        <f t="shared" si="25"/>
        <v>Nimroz Customs Office</v>
      </c>
      <c r="C30" s="62">
        <v>700.63458600000001</v>
      </c>
      <c r="D30" s="62">
        <v>743.74491</v>
      </c>
      <c r="E30" s="62">
        <v>644.87630799999999</v>
      </c>
      <c r="F30" s="62">
        <v>509.046626</v>
      </c>
      <c r="G30" s="62">
        <v>701.51258600000006</v>
      </c>
      <c r="H30" s="62">
        <v>468.36998</v>
      </c>
      <c r="I30" s="62">
        <v>655.09827399999995</v>
      </c>
      <c r="J30" s="62">
        <v>430.94431900000001</v>
      </c>
      <c r="K30" s="62">
        <v>562.301694</v>
      </c>
      <c r="L30" s="62">
        <v>528.04586200000006</v>
      </c>
      <c r="M30" s="62">
        <v>651.12197400000002</v>
      </c>
      <c r="N30" s="62">
        <v>873.39585699999998</v>
      </c>
      <c r="O30" s="28">
        <f t="shared" si="37"/>
        <v>7469.0929759999999</v>
      </c>
    </row>
    <row r="31" spans="1:22" x14ac:dyDescent="0.25">
      <c r="A31" s="3" t="str">
        <f t="shared" si="24"/>
        <v>FY1398Other Customs Offices</v>
      </c>
      <c r="B31" s="29" t="str">
        <f t="shared" si="25"/>
        <v>Other Customs Offices</v>
      </c>
      <c r="C31" s="62">
        <v>1240.3512989999999</v>
      </c>
      <c r="D31" s="62">
        <v>1093.927187</v>
      </c>
      <c r="E31" s="62">
        <v>1276.6433489999999</v>
      </c>
      <c r="F31" s="62">
        <v>1336.5200400000001</v>
      </c>
      <c r="G31" s="62">
        <v>1493.5945039999999</v>
      </c>
      <c r="H31" s="62">
        <v>1036.363143</v>
      </c>
      <c r="I31" s="62">
        <v>1195.8382280000001</v>
      </c>
      <c r="J31" s="62">
        <v>1085.0894619999999</v>
      </c>
      <c r="K31" s="62">
        <v>1241.2345700000001</v>
      </c>
      <c r="L31" s="62">
        <v>1049.021305</v>
      </c>
      <c r="M31" s="62">
        <v>1132.656702</v>
      </c>
      <c r="N31" s="62">
        <v>1262.8636280000001</v>
      </c>
      <c r="O31" s="28">
        <f t="shared" si="37"/>
        <v>14444.103417000002</v>
      </c>
    </row>
    <row r="32" spans="1:22" x14ac:dyDescent="0.25">
      <c r="A32" s="3" t="str">
        <f t="shared" si="24"/>
        <v>FY1398Afghanistan Revenue Department</v>
      </c>
      <c r="B32" s="26" t="str">
        <f t="shared" si="25"/>
        <v>Afghanistan Revenue Department</v>
      </c>
      <c r="C32" s="27">
        <f>SUM(C33:C37)</f>
        <v>7315.0034334600005</v>
      </c>
      <c r="D32" s="27">
        <f t="shared" ref="D32" si="38">SUM(D33:D37)</f>
        <v>6878.4067555400006</v>
      </c>
      <c r="E32" s="27">
        <f t="shared" ref="E32" si="39">SUM(E33:E37)</f>
        <v>7910.7673566499998</v>
      </c>
      <c r="F32" s="27">
        <f t="shared" ref="F32" si="40">SUM(F33:F37)</f>
        <v>9079.9198777000001</v>
      </c>
      <c r="G32" s="27">
        <f t="shared" ref="G32" si="41">SUM(G33:G37)</f>
        <v>15066.03450414</v>
      </c>
      <c r="H32" s="27">
        <f t="shared" ref="H32" si="42">SUM(H33:H37)</f>
        <v>7396.4691851500002</v>
      </c>
      <c r="I32" s="27">
        <f t="shared" ref="I32" si="43">SUM(I33:I37)</f>
        <v>8812.4656116499991</v>
      </c>
      <c r="J32" s="27">
        <f t="shared" ref="J32" si="44">SUM(J33:J37)</f>
        <v>5791.4246963099995</v>
      </c>
      <c r="K32" s="27">
        <f t="shared" ref="K32" si="45">SUM(K33:K37)</f>
        <v>8809.0819099600012</v>
      </c>
      <c r="L32" s="27">
        <f t="shared" ref="L32" si="46">SUM(L33:L37)</f>
        <v>13985.44491962</v>
      </c>
      <c r="M32" s="27">
        <f t="shared" ref="M32" si="47">SUM(M33:M37)</f>
        <v>8079.6785360400008</v>
      </c>
      <c r="N32" s="27">
        <f t="shared" ref="N32" si="48">SUM(N33:N37)</f>
        <v>29109.49515124</v>
      </c>
      <c r="O32" s="27">
        <f t="shared" si="37"/>
        <v>128234.19193746</v>
      </c>
    </row>
    <row r="33" spans="1:15" x14ac:dyDescent="0.25">
      <c r="A33" s="3" t="str">
        <f t="shared" si="24"/>
        <v>FY1398Mustofiats</v>
      </c>
      <c r="B33" s="29" t="str">
        <f t="shared" si="25"/>
        <v>Mustofiats</v>
      </c>
      <c r="C33" s="63">
        <v>1183.760174</v>
      </c>
      <c r="D33" s="63">
        <v>1433.8352869600001</v>
      </c>
      <c r="E33" s="63">
        <v>1635.349434</v>
      </c>
      <c r="F33" s="63">
        <v>1496.94967</v>
      </c>
      <c r="G33" s="63">
        <v>1371.1807289999999</v>
      </c>
      <c r="H33" s="63">
        <v>1442.4834960000001</v>
      </c>
      <c r="I33" s="63">
        <v>1629.1673383599998</v>
      </c>
      <c r="J33" s="63">
        <v>1441.3557230899999</v>
      </c>
      <c r="K33" s="63">
        <v>1530.1376986600001</v>
      </c>
      <c r="L33" s="63">
        <v>1641.5028863</v>
      </c>
      <c r="M33" s="63">
        <v>1354.671877</v>
      </c>
      <c r="N33" s="63">
        <v>3393.9105127399998</v>
      </c>
      <c r="O33" s="28">
        <f t="shared" si="37"/>
        <v>19554.304826110001</v>
      </c>
    </row>
    <row r="34" spans="1:15" x14ac:dyDescent="0.25">
      <c r="A34" s="3" t="str">
        <f t="shared" si="24"/>
        <v>FY1398LTO</v>
      </c>
      <c r="B34" s="29" t="str">
        <f t="shared" si="25"/>
        <v>LTO</v>
      </c>
      <c r="C34" s="63">
        <v>2756.8463096300002</v>
      </c>
      <c r="D34" s="63">
        <v>1665.14323782</v>
      </c>
      <c r="E34" s="63">
        <v>1709.5045847000001</v>
      </c>
      <c r="F34" s="63">
        <v>2889.1513512800002</v>
      </c>
      <c r="G34" s="63">
        <v>1401.9976765899999</v>
      </c>
      <c r="H34" s="63">
        <v>2559.9480485900003</v>
      </c>
      <c r="I34" s="63">
        <v>2486.0231228899997</v>
      </c>
      <c r="J34" s="63">
        <v>941.01775630999998</v>
      </c>
      <c r="K34" s="63">
        <v>2262.4846525600001</v>
      </c>
      <c r="L34" s="63">
        <v>4131.9513922599999</v>
      </c>
      <c r="M34" s="63">
        <v>2124.4990912500002</v>
      </c>
      <c r="N34" s="63">
        <v>2120.9934467799999</v>
      </c>
      <c r="O34" s="28">
        <f t="shared" si="37"/>
        <v>27049.560670659997</v>
      </c>
    </row>
    <row r="35" spans="1:15" x14ac:dyDescent="0.25">
      <c r="A35" s="3" t="str">
        <f t="shared" si="24"/>
        <v>FY1398MTO</v>
      </c>
      <c r="B35" s="29" t="str">
        <f t="shared" si="25"/>
        <v>MTO</v>
      </c>
      <c r="C35" s="63">
        <v>1006.73127927</v>
      </c>
      <c r="D35" s="63">
        <v>1047.71917938</v>
      </c>
      <c r="E35" s="63">
        <v>1358.67898375</v>
      </c>
      <c r="F35" s="63">
        <v>1447.36856863</v>
      </c>
      <c r="G35" s="63">
        <v>1125.34003951</v>
      </c>
      <c r="H35" s="63">
        <v>1410.2189240599998</v>
      </c>
      <c r="I35" s="63">
        <v>1460.9517851800001</v>
      </c>
      <c r="J35" s="63">
        <v>1112.7312511600001</v>
      </c>
      <c r="K35" s="63">
        <v>899.70112140999993</v>
      </c>
      <c r="L35" s="63">
        <v>1575.1633917899999</v>
      </c>
      <c r="M35" s="63">
        <v>1155.06471979</v>
      </c>
      <c r="N35" s="63">
        <v>2265.19970448</v>
      </c>
      <c r="O35" s="28">
        <f t="shared" si="37"/>
        <v>15864.86894841</v>
      </c>
    </row>
    <row r="36" spans="1:15" x14ac:dyDescent="0.25">
      <c r="A36" s="3" t="str">
        <f t="shared" si="24"/>
        <v>FY1398STO</v>
      </c>
      <c r="B36" s="29" t="str">
        <f t="shared" si="25"/>
        <v>STO</v>
      </c>
      <c r="C36" s="63">
        <v>181.33159800000001</v>
      </c>
      <c r="D36" s="63">
        <v>166.09539699999999</v>
      </c>
      <c r="E36" s="63">
        <v>420.23295400000001</v>
      </c>
      <c r="F36" s="63">
        <v>404.80214999999998</v>
      </c>
      <c r="G36" s="63">
        <v>226.774294</v>
      </c>
      <c r="H36" s="63">
        <v>196.33539200000001</v>
      </c>
      <c r="I36" s="63">
        <v>234.88208</v>
      </c>
      <c r="J36" s="63">
        <v>197.203236</v>
      </c>
      <c r="K36" s="63">
        <v>261.72070300000001</v>
      </c>
      <c r="L36" s="63">
        <v>338.83740599999999</v>
      </c>
      <c r="M36" s="63">
        <v>335.06813399999999</v>
      </c>
      <c r="N36" s="63">
        <v>522.88788199999999</v>
      </c>
      <c r="O36" s="28">
        <f t="shared" si="37"/>
        <v>3486.1712260000004</v>
      </c>
    </row>
    <row r="37" spans="1:15" ht="15.75" thickBot="1" x14ac:dyDescent="0.3">
      <c r="A37" s="3" t="str">
        <f t="shared" si="24"/>
        <v>FY1398Ministries</v>
      </c>
      <c r="B37" s="29" t="str">
        <f t="shared" si="25"/>
        <v>Ministries</v>
      </c>
      <c r="C37" s="63">
        <v>2186.3340725600001</v>
      </c>
      <c r="D37" s="63">
        <v>2565.6136543800003</v>
      </c>
      <c r="E37" s="63">
        <v>2787.0014001999998</v>
      </c>
      <c r="F37" s="63">
        <v>2841.64813779</v>
      </c>
      <c r="G37" s="63">
        <v>10940.74176504</v>
      </c>
      <c r="H37" s="63">
        <v>1787.4833245</v>
      </c>
      <c r="I37" s="63">
        <v>3001.4412852199998</v>
      </c>
      <c r="J37" s="63">
        <v>2099.1167297500001</v>
      </c>
      <c r="K37" s="63">
        <v>3855.0377343300001</v>
      </c>
      <c r="L37" s="63">
        <v>6297.9898432700002</v>
      </c>
      <c r="M37" s="63">
        <v>3110.374714</v>
      </c>
      <c r="N37" s="63">
        <v>20806.503605240003</v>
      </c>
      <c r="O37" s="28">
        <f t="shared" si="37"/>
        <v>62279.286266280003</v>
      </c>
    </row>
    <row r="38" spans="1:15" ht="15.75" thickBot="1" x14ac:dyDescent="0.3">
      <c r="A38" s="3" t="str">
        <f t="shared" si="24"/>
        <v>FY1398Total Revenues</v>
      </c>
      <c r="B38" s="30" t="str">
        <f t="shared" si="25"/>
        <v>Total Revenues</v>
      </c>
      <c r="C38" s="31">
        <f>C25+C32</f>
        <v>14436.95750846</v>
      </c>
      <c r="D38" s="31">
        <f t="shared" ref="D38:O38" si="49">D25+D32</f>
        <v>13504.980021540001</v>
      </c>
      <c r="E38" s="31">
        <f t="shared" si="49"/>
        <v>14225.514799649998</v>
      </c>
      <c r="F38" s="31">
        <f t="shared" si="49"/>
        <v>15525.062701700001</v>
      </c>
      <c r="G38" s="31">
        <f t="shared" si="49"/>
        <v>22166.708302139999</v>
      </c>
      <c r="H38" s="31">
        <f t="shared" si="49"/>
        <v>13319.779221150002</v>
      </c>
      <c r="I38" s="31">
        <f t="shared" si="49"/>
        <v>15854.543946649999</v>
      </c>
      <c r="J38" s="31">
        <f t="shared" si="49"/>
        <v>11317.191828309999</v>
      </c>
      <c r="K38" s="31">
        <f t="shared" si="49"/>
        <v>15137.349039960001</v>
      </c>
      <c r="L38" s="31">
        <f t="shared" si="49"/>
        <v>19806.26173762</v>
      </c>
      <c r="M38" s="31">
        <f t="shared" si="49"/>
        <v>15073.943551040002</v>
      </c>
      <c r="N38" s="31">
        <f t="shared" si="49"/>
        <v>36991.064435239998</v>
      </c>
      <c r="O38" s="31">
        <f t="shared" si="49"/>
        <v>207359.35709345998</v>
      </c>
    </row>
    <row r="39" spans="1:15" x14ac:dyDescent="0.25">
      <c r="A39" s="3" t="str">
        <f t="shared" si="24"/>
        <v>FY1398Tax Revenues</v>
      </c>
      <c r="B39" s="32" t="str">
        <f t="shared" si="25"/>
        <v>Tax Revenues</v>
      </c>
      <c r="C39" s="68">
        <v>7546.1904951000006</v>
      </c>
      <c r="D39" s="68">
        <v>6161.3853369999997</v>
      </c>
      <c r="E39" s="68">
        <v>6578.8820010899999</v>
      </c>
      <c r="F39" s="68">
        <v>7922.7128588999994</v>
      </c>
      <c r="G39" s="68">
        <v>6302.5729131000007</v>
      </c>
      <c r="H39" s="68">
        <v>7228.5773116499995</v>
      </c>
      <c r="I39" s="68">
        <v>7870.6319838500003</v>
      </c>
      <c r="J39" s="68">
        <v>5158.89899496</v>
      </c>
      <c r="K39" s="68">
        <v>5641.5971063300003</v>
      </c>
      <c r="L39" s="68">
        <v>8370.05696962</v>
      </c>
      <c r="M39" s="68">
        <v>6953.59958972</v>
      </c>
      <c r="N39" s="68">
        <v>9672.5115808099999</v>
      </c>
      <c r="O39" s="28">
        <f t="shared" ref="O39:O41" si="50">SUM(C39:N39)</f>
        <v>85407.617142129995</v>
      </c>
    </row>
    <row r="40" spans="1:15" x14ac:dyDescent="0.25">
      <c r="A40" s="3" t="str">
        <f t="shared" si="24"/>
        <v>FY1398Customs Revenues</v>
      </c>
      <c r="B40" s="32" t="str">
        <f t="shared" si="25"/>
        <v>Customs Revenues</v>
      </c>
      <c r="C40" s="68">
        <v>3319.3109920000002</v>
      </c>
      <c r="D40" s="68">
        <v>3053.0497110000001</v>
      </c>
      <c r="E40" s="68">
        <v>3110.9421699999998</v>
      </c>
      <c r="F40" s="68">
        <v>3138.926383</v>
      </c>
      <c r="G40" s="68">
        <v>3434.9736870000002</v>
      </c>
      <c r="H40" s="68">
        <v>2808.631128</v>
      </c>
      <c r="I40" s="68">
        <v>3478.9600380000002</v>
      </c>
      <c r="J40" s="68">
        <v>2496.7331370000002</v>
      </c>
      <c r="K40" s="68">
        <v>2893.9108150000002</v>
      </c>
      <c r="L40" s="68">
        <v>2610.28863</v>
      </c>
      <c r="M40" s="68">
        <v>3206.019526</v>
      </c>
      <c r="N40" s="68">
        <v>3554.2246930000001</v>
      </c>
      <c r="O40" s="28">
        <f t="shared" si="50"/>
        <v>37105.970910000004</v>
      </c>
    </row>
    <row r="41" spans="1:15" ht="15.75" thickBot="1" x14ac:dyDescent="0.3">
      <c r="A41" s="3" t="str">
        <f t="shared" si="24"/>
        <v>FY1398Non-tax Revenues</v>
      </c>
      <c r="B41" s="32" t="str">
        <f t="shared" si="25"/>
        <v>Non-tax Revenues</v>
      </c>
      <c r="C41" s="68">
        <v>3571.4560213600002</v>
      </c>
      <c r="D41" s="68">
        <v>4290.5449735399998</v>
      </c>
      <c r="E41" s="68">
        <v>4535.6906285599998</v>
      </c>
      <c r="F41" s="68">
        <v>4463.4234598000003</v>
      </c>
      <c r="G41" s="68">
        <v>12429.161702040001</v>
      </c>
      <c r="H41" s="68">
        <v>3282.5707815000001</v>
      </c>
      <c r="I41" s="68">
        <v>4504.9519248000006</v>
      </c>
      <c r="J41" s="68">
        <v>3661.5596963499997</v>
      </c>
      <c r="K41" s="68">
        <v>6601.84111863</v>
      </c>
      <c r="L41" s="68">
        <v>8825.9161380000005</v>
      </c>
      <c r="M41" s="68">
        <v>4914.3244353199998</v>
      </c>
      <c r="N41" s="68">
        <v>23764.328161429999</v>
      </c>
      <c r="O41" s="28">
        <f t="shared" si="50"/>
        <v>84845.769041330001</v>
      </c>
    </row>
    <row r="42" spans="1:15" ht="15.75" thickBot="1" x14ac:dyDescent="0.3">
      <c r="B42" s="30" t="str">
        <f t="shared" si="25"/>
        <v>Total Revenues</v>
      </c>
      <c r="C42" s="31">
        <f>SUM(C39:C41)</f>
        <v>14436.95750846</v>
      </c>
      <c r="D42" s="31">
        <f t="shared" ref="D42" si="51">SUM(D39:D41)</f>
        <v>13504.980021539999</v>
      </c>
      <c r="E42" s="31">
        <f t="shared" ref="E42" si="52">SUM(E39:E41)</f>
        <v>14225.51479965</v>
      </c>
      <c r="F42" s="31">
        <f t="shared" ref="F42" si="53">SUM(F39:F41)</f>
        <v>15525.062701700001</v>
      </c>
      <c r="G42" s="31">
        <f t="shared" ref="G42" si="54">SUM(G39:G41)</f>
        <v>22166.708302140003</v>
      </c>
      <c r="H42" s="31">
        <f t="shared" ref="H42" si="55">SUM(H39:H41)</f>
        <v>13319.77922115</v>
      </c>
      <c r="I42" s="31">
        <f t="shared" ref="I42" si="56">SUM(I39:I41)</f>
        <v>15854.543946649999</v>
      </c>
      <c r="J42" s="31">
        <f t="shared" ref="J42" si="57">SUM(J39:J41)</f>
        <v>11317.19182831</v>
      </c>
      <c r="K42" s="31">
        <f t="shared" ref="K42" si="58">SUM(K39:K41)</f>
        <v>15137.349039960001</v>
      </c>
      <c r="L42" s="31">
        <f t="shared" ref="L42" si="59">SUM(L39:L41)</f>
        <v>19806.26173762</v>
      </c>
      <c r="M42" s="31">
        <f t="shared" ref="M42" si="60">SUM(M39:M41)</f>
        <v>15073.94355104</v>
      </c>
      <c r="N42" s="31">
        <f t="shared" ref="N42:O42" si="61">SUM(N39:N41)</f>
        <v>36991.064435239998</v>
      </c>
      <c r="O42" s="31">
        <f t="shared" si="61"/>
        <v>207359.35709345998</v>
      </c>
    </row>
    <row r="44" spans="1:15" x14ac:dyDescent="0.25">
      <c r="B44" s="32" t="s">
        <v>27</v>
      </c>
      <c r="C44" s="33">
        <f>C38-C42</f>
        <v>0</v>
      </c>
      <c r="D44" s="33">
        <f t="shared" ref="D44:N44" si="62">D38-D42</f>
        <v>0</v>
      </c>
      <c r="E44" s="33">
        <f t="shared" si="62"/>
        <v>0</v>
      </c>
      <c r="F44" s="33">
        <f t="shared" si="62"/>
        <v>0</v>
      </c>
      <c r="G44" s="33">
        <f t="shared" si="62"/>
        <v>0</v>
      </c>
      <c r="H44" s="33">
        <f t="shared" si="62"/>
        <v>0</v>
      </c>
      <c r="I44" s="33">
        <f t="shared" si="62"/>
        <v>0</v>
      </c>
      <c r="J44" s="33">
        <f t="shared" si="62"/>
        <v>0</v>
      </c>
      <c r="K44" s="33">
        <f t="shared" si="62"/>
        <v>0</v>
      </c>
      <c r="L44" s="33">
        <f t="shared" si="62"/>
        <v>0</v>
      </c>
      <c r="M44" s="33">
        <f t="shared" si="62"/>
        <v>0</v>
      </c>
      <c r="N44" s="33">
        <f t="shared" si="62"/>
        <v>0</v>
      </c>
      <c r="O44" s="33"/>
    </row>
    <row r="47" spans="1:15" ht="21" x14ac:dyDescent="0.35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 x14ac:dyDescent="0.25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 x14ac:dyDescent="0.25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63">SUM(D50:D55)</f>
        <v>5913.2232700000004</v>
      </c>
      <c r="E49" s="27">
        <f t="shared" si="63"/>
        <v>6053.0929420000002</v>
      </c>
      <c r="F49" s="27">
        <f t="shared" si="63"/>
        <v>5286.7457359999999</v>
      </c>
      <c r="G49" s="27">
        <f t="shared" si="63"/>
        <v>6298.2550790000005</v>
      </c>
      <c r="H49" s="27">
        <f t="shared" si="63"/>
        <v>5888.7247400000006</v>
      </c>
      <c r="I49" s="27">
        <f t="shared" si="63"/>
        <v>4975.8888459999998</v>
      </c>
      <c r="J49" s="27">
        <f t="shared" si="63"/>
        <v>6347.0292130000007</v>
      </c>
      <c r="K49" s="27">
        <f t="shared" si="63"/>
        <v>6641.7107729999998</v>
      </c>
      <c r="L49" s="27">
        <f t="shared" si="63"/>
        <v>6059.1010460000007</v>
      </c>
      <c r="M49" s="27">
        <f t="shared" si="63"/>
        <v>7031.291373</v>
      </c>
      <c r="N49" s="27">
        <f t="shared" si="63"/>
        <v>7309.4095199999992</v>
      </c>
      <c r="O49" s="27">
        <f t="shared" ref="O49:O61" si="64">SUM(C49:N49)</f>
        <v>73944.885775999996</v>
      </c>
      <c r="Q49" s="70">
        <f>C49</f>
        <v>6140.4132380000001</v>
      </c>
      <c r="R49" s="70">
        <f>SUM($C49:D49)</f>
        <v>12053.636508</v>
      </c>
      <c r="S49" s="70">
        <f>SUM($C49:E49)</f>
        <v>18106.729449999999</v>
      </c>
      <c r="T49" s="70">
        <f>SUM($C49:F49)</f>
        <v>23393.475186</v>
      </c>
      <c r="U49" s="70">
        <f>SUM($C49:G49)</f>
        <v>29691.730264999998</v>
      </c>
      <c r="V49" s="70">
        <f>SUM($C49:H49)</f>
        <v>35580.455004999996</v>
      </c>
      <c r="W49" s="70">
        <f>SUM($C49:I49)</f>
        <v>40556.343850999998</v>
      </c>
      <c r="X49" s="70">
        <f>SUM($C49:J49)</f>
        <v>46903.373063999999</v>
      </c>
      <c r="Y49" s="70">
        <f>SUM($C49:K49)</f>
        <v>53545.083836999998</v>
      </c>
      <c r="Z49" s="70">
        <f>SUM($C49:L49)</f>
        <v>59604.184883000002</v>
      </c>
      <c r="AA49" s="70">
        <f>SUM($C49:M49)</f>
        <v>66635.476255999994</v>
      </c>
      <c r="AB49" s="70">
        <f>SUM($C49:N49)</f>
        <v>73944.885775999996</v>
      </c>
    </row>
    <row r="50" spans="1:28" x14ac:dyDescent="0.25">
      <c r="A50" s="3" t="str">
        <f t="shared" ref="A50:A65" si="65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64"/>
        <v>20785.299557000002</v>
      </c>
      <c r="Q50" s="70">
        <f t="shared" ref="Q50:Q65" si="66">C50</f>
        <v>1633.9153140000001</v>
      </c>
      <c r="R50" s="70">
        <f>SUM($C50:D50)</f>
        <v>3407.9984340000001</v>
      </c>
      <c r="S50" s="70">
        <f>SUM($C50:E50)</f>
        <v>4763.5594149999997</v>
      </c>
      <c r="T50" s="70">
        <f>SUM($C50:F50)</f>
        <v>5881.5927569999994</v>
      </c>
      <c r="U50" s="70">
        <f>SUM($C50:G50)</f>
        <v>7597.7621279999994</v>
      </c>
      <c r="V50" s="70">
        <f>SUM($C50:H50)</f>
        <v>9358.3748329999999</v>
      </c>
      <c r="W50" s="70">
        <f>SUM($C50:I50)</f>
        <v>11388.457365</v>
      </c>
      <c r="X50" s="70">
        <f>SUM($C50:J50)</f>
        <v>13389.172584</v>
      </c>
      <c r="Y50" s="70">
        <f>SUM($C50:K50)</f>
        <v>14948.168642000001</v>
      </c>
      <c r="Z50" s="70">
        <f>SUM($C50:L50)</f>
        <v>16504.856494</v>
      </c>
      <c r="AA50" s="70">
        <f>SUM($C50:M50)</f>
        <v>18680.091498000002</v>
      </c>
      <c r="AB50" s="70">
        <f>SUM($C50:N50)</f>
        <v>20785.299557000002</v>
      </c>
    </row>
    <row r="51" spans="1:28" x14ac:dyDescent="0.25">
      <c r="A51" s="3" t="str">
        <f t="shared" si="65"/>
        <v>FY1397Nangarhar Customs Office</v>
      </c>
      <c r="B51" s="29" t="str">
        <f t="shared" ref="B51:B66" si="67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64"/>
        <v>16445.477543999998</v>
      </c>
      <c r="Q51" s="70">
        <f t="shared" si="66"/>
        <v>1082.80051</v>
      </c>
      <c r="R51" s="70">
        <f>SUM($C51:D51)</f>
        <v>2219.7987789999997</v>
      </c>
      <c r="S51" s="70">
        <f>SUM($C51:E51)</f>
        <v>3439.9075029999995</v>
      </c>
      <c r="T51" s="70">
        <f>SUM($C51:F51)</f>
        <v>4728.2034689999991</v>
      </c>
      <c r="U51" s="70">
        <f>SUM($C51:G51)</f>
        <v>6287.7593269999988</v>
      </c>
      <c r="V51" s="70">
        <f>SUM($C51:H51)</f>
        <v>7794.2883279999987</v>
      </c>
      <c r="W51" s="70">
        <f>SUM($C51:I51)</f>
        <v>9257.0465579999982</v>
      </c>
      <c r="X51" s="70">
        <f>SUM($C51:J51)</f>
        <v>10603.413190999998</v>
      </c>
      <c r="Y51" s="70">
        <f>SUM($C51:K51)</f>
        <v>11845.594071999998</v>
      </c>
      <c r="Z51" s="70">
        <f>SUM($C51:L51)</f>
        <v>13462.760123999999</v>
      </c>
      <c r="AA51" s="70">
        <f>SUM($C51:M51)</f>
        <v>14806.815263999999</v>
      </c>
      <c r="AB51" s="70">
        <f>SUM($C51:N51)</f>
        <v>16445.477543999998</v>
      </c>
    </row>
    <row r="52" spans="1:28" x14ac:dyDescent="0.25">
      <c r="A52" s="3" t="str">
        <f t="shared" si="65"/>
        <v>FY1397Balkh Customs Office</v>
      </c>
      <c r="B52" s="29" t="str">
        <f t="shared" si="67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64"/>
        <v>11967.986849999999</v>
      </c>
      <c r="Q52" s="70">
        <f t="shared" si="66"/>
        <v>1092.8130650000001</v>
      </c>
      <c r="R52" s="70">
        <f>SUM($C52:D52)</f>
        <v>1949.9800009999999</v>
      </c>
      <c r="S52" s="70">
        <f>SUM($C52:E52)</f>
        <v>3260.4126349999997</v>
      </c>
      <c r="T52" s="70">
        <f>SUM($C52:F52)</f>
        <v>4275.6863859999994</v>
      </c>
      <c r="U52" s="70">
        <f>SUM($C52:G52)</f>
        <v>5194.7807359999997</v>
      </c>
      <c r="V52" s="70">
        <f>SUM($C52:H52)</f>
        <v>6019.0539289999997</v>
      </c>
      <c r="W52" s="70">
        <f>SUM($C52:I52)</f>
        <v>6732.1212489999998</v>
      </c>
      <c r="X52" s="70">
        <f>SUM($C52:J52)</f>
        <v>7864.0044149999994</v>
      </c>
      <c r="Y52" s="70">
        <f>SUM($C52:K52)</f>
        <v>8830.1957029999994</v>
      </c>
      <c r="Z52" s="70">
        <f>SUM($C52:L52)</f>
        <v>9769.4428059999991</v>
      </c>
      <c r="AA52" s="70">
        <f>SUM($C52:M52)</f>
        <v>10926.355324999999</v>
      </c>
      <c r="AB52" s="70">
        <f>SUM($C52:N52)</f>
        <v>11967.986849999999</v>
      </c>
    </row>
    <row r="53" spans="1:28" x14ac:dyDescent="0.25">
      <c r="A53" s="3" t="str">
        <f t="shared" si="65"/>
        <v>FY1397Kandahar Customs Office</v>
      </c>
      <c r="B53" s="29" t="str">
        <f t="shared" si="67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64"/>
        <v>7068.4432450000004</v>
      </c>
      <c r="Q53" s="70">
        <f t="shared" si="66"/>
        <v>588.89908200000002</v>
      </c>
      <c r="R53" s="70">
        <f>SUM($C53:D53)</f>
        <v>1084.1076780000001</v>
      </c>
      <c r="S53" s="70">
        <f>SUM($C53:E53)</f>
        <v>1637.1365690000002</v>
      </c>
      <c r="T53" s="70">
        <f>SUM($C53:F53)</f>
        <v>2213.3599710000003</v>
      </c>
      <c r="U53" s="70">
        <f>SUM($C53:G53)</f>
        <v>2808.2159810000003</v>
      </c>
      <c r="V53" s="70">
        <f>SUM($C53:H53)</f>
        <v>3262.1213980000002</v>
      </c>
      <c r="W53" s="70">
        <f>SUM($C53:I53)</f>
        <v>2515.4771200000005</v>
      </c>
      <c r="X53" s="70">
        <f>SUM($C53:J53)</f>
        <v>2961.5770660000003</v>
      </c>
      <c r="Y53" s="70">
        <f>SUM($C53:K53)</f>
        <v>4604.1885360000006</v>
      </c>
      <c r="Z53" s="70">
        <f>SUM($C53:L53)</f>
        <v>5234.7135720000006</v>
      </c>
      <c r="AA53" s="70">
        <f>SUM($C53:M53)</f>
        <v>6101.4166890000006</v>
      </c>
      <c r="AB53" s="70">
        <f>SUM($C53:N53)</f>
        <v>7068.4432450000004</v>
      </c>
    </row>
    <row r="54" spans="1:28" x14ac:dyDescent="0.25">
      <c r="A54" s="3" t="str">
        <f t="shared" si="65"/>
        <v>FY1397Nimroz Customs Office</v>
      </c>
      <c r="B54" s="29" t="str">
        <f t="shared" si="67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64"/>
        <v>6233.317634</v>
      </c>
      <c r="Q54" s="70">
        <f t="shared" si="66"/>
        <v>788.97680600000001</v>
      </c>
      <c r="R54" s="70">
        <f>SUM($C54:D54)</f>
        <v>1488.2171920000001</v>
      </c>
      <c r="S54" s="70">
        <f>SUM($C54:E54)</f>
        <v>1992.8887240000001</v>
      </c>
      <c r="T54" s="70">
        <f>SUM($C54:F54)</f>
        <v>2375.062899</v>
      </c>
      <c r="U54" s="70">
        <f>SUM($C54:G54)</f>
        <v>2998.3858620000001</v>
      </c>
      <c r="V54" s="70">
        <f>SUM($C54:H54)</f>
        <v>3655.0520690000003</v>
      </c>
      <c r="W54" s="70">
        <f>SUM($C54:I54)</f>
        <v>4319.8501340000003</v>
      </c>
      <c r="X54" s="70">
        <f>SUM($C54:J54)</f>
        <v>4883.7474609999999</v>
      </c>
      <c r="Y54" s="70">
        <f>SUM($C54:K54)</f>
        <v>5271.4210059999996</v>
      </c>
      <c r="Z54" s="70">
        <f>SUM($C54:L54)</f>
        <v>5717.320068</v>
      </c>
      <c r="AA54" s="70">
        <f>SUM($C54:M54)</f>
        <v>6233.317634</v>
      </c>
      <c r="AB54" s="70">
        <f>SUM($C54:N54)</f>
        <v>6233.317634</v>
      </c>
    </row>
    <row r="55" spans="1:28" x14ac:dyDescent="0.25">
      <c r="A55" s="3" t="str">
        <f t="shared" si="65"/>
        <v>FY1397Other Customs Offices</v>
      </c>
      <c r="B55" s="29" t="str">
        <f t="shared" si="67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64"/>
        <v>11444.360945999999</v>
      </c>
      <c r="Q55" s="70">
        <f t="shared" si="66"/>
        <v>953.00846100000001</v>
      </c>
      <c r="R55" s="70">
        <f>SUM($C55:D55)</f>
        <v>1903.5344239999999</v>
      </c>
      <c r="S55" s="70">
        <f>SUM($C55:E55)</f>
        <v>3012.8246039999999</v>
      </c>
      <c r="T55" s="70">
        <f>SUM($C55:F55)</f>
        <v>3919.569704</v>
      </c>
      <c r="U55" s="70">
        <f>SUM($C55:G55)</f>
        <v>4804.826231</v>
      </c>
      <c r="V55" s="70">
        <f>SUM($C55:H55)</f>
        <v>5491.5644480000001</v>
      </c>
      <c r="W55" s="70">
        <f>SUM($C55:I55)</f>
        <v>6343.3914249999998</v>
      </c>
      <c r="X55" s="70">
        <f>SUM($C55:J55)</f>
        <v>7201.4583469999998</v>
      </c>
      <c r="Y55" s="70">
        <f>SUM($C55:K55)</f>
        <v>8045.5158780000002</v>
      </c>
      <c r="Z55" s="70">
        <f>SUM($C55:L55)</f>
        <v>8915.0918189999993</v>
      </c>
      <c r="AA55" s="70">
        <f>SUM($C55:M55)</f>
        <v>9887.4798459999984</v>
      </c>
      <c r="AB55" s="70">
        <f>SUM($C55:N55)</f>
        <v>11444.360945999999</v>
      </c>
    </row>
    <row r="56" spans="1:28" x14ac:dyDescent="0.25">
      <c r="A56" s="3" t="str">
        <f t="shared" si="65"/>
        <v>FY1397Afghanistan Revenue Department</v>
      </c>
      <c r="B56" s="26" t="str">
        <f t="shared" si="67"/>
        <v>Afghanistan Revenue Department</v>
      </c>
      <c r="C56" s="27">
        <f>SUM(C57:C61)</f>
        <v>7208.3537005799999</v>
      </c>
      <c r="D56" s="27">
        <f t="shared" ref="D56:N56" si="68">SUM(D57:D61)</f>
        <v>5086.0199603000001</v>
      </c>
      <c r="E56" s="27">
        <f t="shared" si="68"/>
        <v>7597.5008002500017</v>
      </c>
      <c r="F56" s="27">
        <f t="shared" si="68"/>
        <v>9399.9236263599996</v>
      </c>
      <c r="G56" s="27">
        <f t="shared" si="68"/>
        <v>6508.9116596500025</v>
      </c>
      <c r="H56" s="27">
        <f t="shared" si="68"/>
        <v>8893.4460191500002</v>
      </c>
      <c r="I56" s="27">
        <f t="shared" si="68"/>
        <v>10692.496199409998</v>
      </c>
      <c r="J56" s="27">
        <f t="shared" si="68"/>
        <v>6692.1525026100007</v>
      </c>
      <c r="K56" s="27">
        <f t="shared" si="68"/>
        <v>10776.4300344</v>
      </c>
      <c r="L56" s="27">
        <f t="shared" si="68"/>
        <v>10568.079462329999</v>
      </c>
      <c r="M56" s="27">
        <f t="shared" si="68"/>
        <v>16443.288016230003</v>
      </c>
      <c r="N56" s="27">
        <f t="shared" si="68"/>
        <v>15750.285942459999</v>
      </c>
      <c r="O56" s="27">
        <f t="shared" si="64"/>
        <v>115616.88792373</v>
      </c>
      <c r="Q56" s="70">
        <f t="shared" si="66"/>
        <v>7208.3537005799999</v>
      </c>
      <c r="R56" s="70">
        <f>SUM($C56:D56)</f>
        <v>12294.373660879999</v>
      </c>
      <c r="S56" s="70">
        <f>SUM($C56:E56)</f>
        <v>19891.874461129999</v>
      </c>
      <c r="T56" s="70">
        <f>SUM($C56:F56)</f>
        <v>29291.798087489999</v>
      </c>
      <c r="U56" s="70">
        <f>SUM($C56:G56)</f>
        <v>35800.709747140005</v>
      </c>
      <c r="V56" s="70">
        <f>SUM($C56:H56)</f>
        <v>44694.155766290001</v>
      </c>
      <c r="W56" s="70">
        <f>SUM($C56:I56)</f>
        <v>55386.651965700003</v>
      </c>
      <c r="X56" s="70">
        <f>SUM($C56:J56)</f>
        <v>62078.804468310002</v>
      </c>
      <c r="Y56" s="70">
        <f>SUM($C56:K56)</f>
        <v>72855.234502709995</v>
      </c>
      <c r="Z56" s="70">
        <f>SUM($C56:L56)</f>
        <v>83423.313965039997</v>
      </c>
      <c r="AA56" s="70">
        <f>SUM($C56:M56)</f>
        <v>99866.601981269996</v>
      </c>
      <c r="AB56" s="70">
        <f>SUM($C56:N56)</f>
        <v>115616.88792373</v>
      </c>
    </row>
    <row r="57" spans="1:28" x14ac:dyDescent="0.25">
      <c r="A57" s="3" t="str">
        <f t="shared" si="65"/>
        <v>FY1397Mustofiats</v>
      </c>
      <c r="B57" s="29" t="str">
        <f t="shared" si="67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64"/>
        <v>5727.5231206399994</v>
      </c>
      <c r="Q57" s="70">
        <f t="shared" si="66"/>
        <v>308.50962199999998</v>
      </c>
      <c r="R57" s="70">
        <f>SUM($C57:D57)</f>
        <v>594.75229300000001</v>
      </c>
      <c r="S57" s="70">
        <f>SUM($C57:E57)</f>
        <v>1133.9120539999999</v>
      </c>
      <c r="T57" s="70">
        <f>SUM($C57:F57)</f>
        <v>1565.3442229999998</v>
      </c>
      <c r="U57" s="70">
        <f>SUM($C57:G57)</f>
        <v>1964.1470899999999</v>
      </c>
      <c r="V57" s="70">
        <f>SUM($C57:H57)</f>
        <v>2352.1934700000002</v>
      </c>
      <c r="W57" s="70">
        <f>SUM($C57:I57)</f>
        <v>3911.1859549999999</v>
      </c>
      <c r="X57" s="70">
        <f>SUM($C57:J57)</f>
        <v>4481.5350656399996</v>
      </c>
      <c r="Y57" s="70">
        <f>SUM($C57:K57)</f>
        <v>3635.3866236399995</v>
      </c>
      <c r="Z57" s="70">
        <f>SUM($C57:L57)</f>
        <v>4194.6052926399998</v>
      </c>
      <c r="AA57" s="70">
        <f>SUM($C57:M57)</f>
        <v>4829.7440706399993</v>
      </c>
      <c r="AB57" s="70">
        <f>SUM($C57:N57)</f>
        <v>5727.5231206399994</v>
      </c>
    </row>
    <row r="58" spans="1:28" x14ac:dyDescent="0.25">
      <c r="A58" s="3" t="str">
        <f t="shared" si="65"/>
        <v>FY1397LTO</v>
      </c>
      <c r="B58" s="29" t="str">
        <f t="shared" si="67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64"/>
        <v>31218.452160280001</v>
      </c>
      <c r="Q58" s="70">
        <f t="shared" si="66"/>
        <v>2900.8548097000003</v>
      </c>
      <c r="R58" s="70">
        <f>SUM($C58:D58)</f>
        <v>3691.15543875</v>
      </c>
      <c r="S58" s="70">
        <f>SUM($C58:E58)</f>
        <v>5286.9070189200002</v>
      </c>
      <c r="T58" s="70">
        <f>SUM($C58:F58)</f>
        <v>8060.4240690799998</v>
      </c>
      <c r="U58" s="70">
        <f>SUM($C58:G58)</f>
        <v>8934.4368094399997</v>
      </c>
      <c r="V58" s="70">
        <f>SUM($C58:H58)</f>
        <v>11868.95636581</v>
      </c>
      <c r="W58" s="70">
        <f>SUM($C58:I58)</f>
        <v>14586.54854711</v>
      </c>
      <c r="X58" s="70">
        <f>SUM($C58:J58)</f>
        <v>15490.82143889</v>
      </c>
      <c r="Y58" s="70">
        <f>SUM($C58:K58)</f>
        <v>20036.098853520001</v>
      </c>
      <c r="Z58" s="70">
        <f>SUM($C58:L58)</f>
        <v>24263.647086620003</v>
      </c>
      <c r="AA58" s="70">
        <f>SUM($C58:M58)</f>
        <v>28155.660072320003</v>
      </c>
      <c r="AB58" s="70">
        <f>SUM($C58:N58)</f>
        <v>31218.452160280001</v>
      </c>
    </row>
    <row r="59" spans="1:28" x14ac:dyDescent="0.25">
      <c r="A59" s="3" t="str">
        <f t="shared" si="65"/>
        <v>FY1397MTO</v>
      </c>
      <c r="B59" s="29" t="str">
        <f t="shared" si="67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64"/>
        <v>17693.056815589996</v>
      </c>
      <c r="Q59" s="70">
        <f t="shared" si="66"/>
        <v>1184.17047183</v>
      </c>
      <c r="R59" s="70">
        <f>SUM($C59:D59)</f>
        <v>2050.5797821400001</v>
      </c>
      <c r="S59" s="70">
        <f>SUM($C59:E59)</f>
        <v>3398.5950497500003</v>
      </c>
      <c r="T59" s="70">
        <f>SUM($C59:F59)</f>
        <v>4976.4616856900002</v>
      </c>
      <c r="U59" s="70">
        <f>SUM($C59:G59)</f>
        <v>6174.9016341500001</v>
      </c>
      <c r="V59" s="70">
        <f>SUM($C59:H59)</f>
        <v>7478.0586521100004</v>
      </c>
      <c r="W59" s="70">
        <f>SUM($C59:I59)</f>
        <v>9042.44075385</v>
      </c>
      <c r="X59" s="70">
        <f>SUM($C59:J59)</f>
        <v>10457.62361748</v>
      </c>
      <c r="Y59" s="70">
        <f>SUM($C59:K59)</f>
        <v>11552.355005009998</v>
      </c>
      <c r="Z59" s="70">
        <f>SUM($C59:L59)</f>
        <v>13543.903830159998</v>
      </c>
      <c r="AA59" s="70">
        <f>SUM($C59:M59)</f>
        <v>15425.086849939997</v>
      </c>
      <c r="AB59" s="70">
        <f>SUM($C59:N59)</f>
        <v>17693.056815589996</v>
      </c>
    </row>
    <row r="60" spans="1:28" x14ac:dyDescent="0.25">
      <c r="A60" s="3" t="str">
        <f t="shared" si="65"/>
        <v>FY1397STO</v>
      </c>
      <c r="B60" s="29" t="str">
        <f t="shared" si="67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64"/>
        <v>2922.3188219999997</v>
      </c>
      <c r="Q60" s="70">
        <f t="shared" si="66"/>
        <v>214.013912</v>
      </c>
      <c r="R60" s="70">
        <f>SUM($C60:D60)</f>
        <v>409.86235999999997</v>
      </c>
      <c r="S60" s="70">
        <f>SUM($C60:E60)</f>
        <v>749.81091300000003</v>
      </c>
      <c r="T60" s="70">
        <f>SUM($C60:F60)</f>
        <v>1018.615552</v>
      </c>
      <c r="U60" s="70">
        <f>SUM($C60:G60)</f>
        <v>1226.5896479999999</v>
      </c>
      <c r="V60" s="70">
        <f>SUM($C60:H60)</f>
        <v>1409.3925399999998</v>
      </c>
      <c r="W60" s="70">
        <f>SUM($C60:I60)</f>
        <v>1723.2646929999999</v>
      </c>
      <c r="X60" s="70">
        <f>SUM($C60:J60)</f>
        <v>1950.8873009999998</v>
      </c>
      <c r="Y60" s="70">
        <f>SUM($C60:K60)</f>
        <v>2167.0481609999997</v>
      </c>
      <c r="Z60" s="70">
        <f>SUM($C60:L60)</f>
        <v>2522.0251009999997</v>
      </c>
      <c r="AA60" s="70">
        <f>SUM($C60:M60)</f>
        <v>2922.3188219999997</v>
      </c>
      <c r="AB60" s="70">
        <f>SUM($C60:N60)</f>
        <v>2922.3188219999997</v>
      </c>
    </row>
    <row r="61" spans="1:28" ht="15.75" thickBot="1" x14ac:dyDescent="0.3">
      <c r="A61" s="3" t="str">
        <f t="shared" si="65"/>
        <v>FY1397Ministries</v>
      </c>
      <c r="B61" s="29" t="str">
        <f t="shared" si="67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64"/>
        <v>58055.537005220001</v>
      </c>
      <c r="Q61" s="70">
        <f t="shared" si="66"/>
        <v>2600.804885049999</v>
      </c>
      <c r="R61" s="70">
        <f>SUM($C61:D61)</f>
        <v>5548.0237869899993</v>
      </c>
      <c r="S61" s="70">
        <f>SUM($C61:E61)</f>
        <v>9322.6494254600002</v>
      </c>
      <c r="T61" s="70">
        <f>SUM($C61:F61)</f>
        <v>13670.95255772</v>
      </c>
      <c r="U61" s="70">
        <f>SUM($C61:G61)</f>
        <v>17500.634565550001</v>
      </c>
      <c r="V61" s="70">
        <f>SUM($C61:H61)</f>
        <v>21585.55473837</v>
      </c>
      <c r="W61" s="70">
        <f>SUM($C61:I61)</f>
        <v>26123.212016739995</v>
      </c>
      <c r="X61" s="70">
        <f>SUM($C61:J61)</f>
        <v>29697.937045299997</v>
      </c>
      <c r="Y61" s="70">
        <f>SUM($C61:K61)</f>
        <v>35464.345859540001</v>
      </c>
      <c r="Z61" s="70">
        <f>SUM($C61:L61)</f>
        <v>38899.13265462</v>
      </c>
      <c r="AA61" s="70">
        <f>SUM($C61:M61)</f>
        <v>48533.792166370004</v>
      </c>
      <c r="AB61" s="70">
        <f>SUM($C61:N61)</f>
        <v>58055.537005220001</v>
      </c>
    </row>
    <row r="62" spans="1:28" ht="15.75" thickBot="1" x14ac:dyDescent="0.3">
      <c r="A62" s="3" t="str">
        <f t="shared" si="65"/>
        <v>FY1397Total Revenues</v>
      </c>
      <c r="B62" s="30" t="str">
        <f t="shared" si="67"/>
        <v>Total Revenues</v>
      </c>
      <c r="C62" s="31">
        <f>C49+C56</f>
        <v>13348.76693858</v>
      </c>
      <c r="D62" s="31">
        <f t="shared" ref="D62:O62" si="69">D49+D56</f>
        <v>10999.243230300001</v>
      </c>
      <c r="E62" s="31">
        <f t="shared" si="69"/>
        <v>13650.593742250003</v>
      </c>
      <c r="F62" s="31">
        <f t="shared" si="69"/>
        <v>14686.66936236</v>
      </c>
      <c r="G62" s="31">
        <f t="shared" si="69"/>
        <v>12807.166738650003</v>
      </c>
      <c r="H62" s="31">
        <f t="shared" si="69"/>
        <v>14782.170759150002</v>
      </c>
      <c r="I62" s="31">
        <f t="shared" si="69"/>
        <v>15668.385045409997</v>
      </c>
      <c r="J62" s="31">
        <f t="shared" si="69"/>
        <v>13039.181715610001</v>
      </c>
      <c r="K62" s="31">
        <f t="shared" si="69"/>
        <v>17418.140807399999</v>
      </c>
      <c r="L62" s="31">
        <f t="shared" si="69"/>
        <v>16627.180508329999</v>
      </c>
      <c r="M62" s="31">
        <f t="shared" si="69"/>
        <v>23474.579389230003</v>
      </c>
      <c r="N62" s="31">
        <f t="shared" si="69"/>
        <v>23059.695462459997</v>
      </c>
      <c r="O62" s="31">
        <f t="shared" si="69"/>
        <v>189561.77369972999</v>
      </c>
      <c r="Q62" s="70">
        <f t="shared" si="66"/>
        <v>13348.76693858</v>
      </c>
      <c r="R62" s="70">
        <f>SUM($C62:D62)</f>
        <v>24348.010168879999</v>
      </c>
      <c r="S62" s="70">
        <f>SUM($C62:E62)</f>
        <v>37998.603911130005</v>
      </c>
      <c r="T62" s="70">
        <f>SUM($C62:F62)</f>
        <v>52685.273273490006</v>
      </c>
      <c r="U62" s="70">
        <f>SUM($C62:G62)</f>
        <v>65492.44001214001</v>
      </c>
      <c r="V62" s="70">
        <f>SUM($C62:H62)</f>
        <v>80274.610771290012</v>
      </c>
      <c r="W62" s="70">
        <f>SUM($C62:I62)</f>
        <v>95942.995816700015</v>
      </c>
      <c r="X62" s="70">
        <f>SUM($C62:J62)</f>
        <v>108982.17753231002</v>
      </c>
      <c r="Y62" s="70">
        <f>SUM($C62:K62)</f>
        <v>126400.31833971001</v>
      </c>
      <c r="Z62" s="70">
        <f>SUM($C62:L62)</f>
        <v>143027.49884804001</v>
      </c>
      <c r="AA62" s="70">
        <f>SUM($C62:M62)</f>
        <v>166502.07823727001</v>
      </c>
      <c r="AB62" s="70">
        <f>SUM($C62:N62)</f>
        <v>189561.77369972999</v>
      </c>
    </row>
    <row r="63" spans="1:28" x14ac:dyDescent="0.25">
      <c r="A63" s="3" t="str">
        <f t="shared" si="65"/>
        <v>FY1397Tax Revenues</v>
      </c>
      <c r="B63" s="32" t="str">
        <f t="shared" si="67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70">SUM(C63:N63)</f>
        <v>83484.636855479999</v>
      </c>
      <c r="Q63" s="70">
        <f t="shared" si="66"/>
        <v>7276.3705570100001</v>
      </c>
      <c r="R63" s="70">
        <f>SUM($C63:D63)</f>
        <v>11813.626369720001</v>
      </c>
      <c r="S63" s="70">
        <f>SUM($C63:E63)</f>
        <v>18007.423337070002</v>
      </c>
      <c r="T63" s="70">
        <f>SUM($C63:F63)</f>
        <v>24982.713149410003</v>
      </c>
      <c r="U63" s="70">
        <f>SUM($C63:G63)</f>
        <v>30062.395523270003</v>
      </c>
      <c r="V63" s="70">
        <f>SUM($C63:H63)</f>
        <v>37189.392787160003</v>
      </c>
      <c r="W63" s="70">
        <f>SUM($C63:I63)</f>
        <v>44498.3684125</v>
      </c>
      <c r="X63" s="70">
        <f>SUM($C63:J63)</f>
        <v>50114.657415709997</v>
      </c>
      <c r="Y63" s="70">
        <f>SUM($C63:K63)</f>
        <v>56556.875215529995</v>
      </c>
      <c r="Z63" s="70">
        <f>SUM($C63:L63)</f>
        <v>65277.097417219993</v>
      </c>
      <c r="AA63" s="70">
        <f>SUM($C63:M63)</f>
        <v>74829.947705849991</v>
      </c>
      <c r="AB63" s="70">
        <f>SUM($C63:N63)</f>
        <v>83484.636855479999</v>
      </c>
    </row>
    <row r="64" spans="1:28" x14ac:dyDescent="0.25">
      <c r="A64" s="3" t="str">
        <f t="shared" si="65"/>
        <v>FY1397Customs Revenues</v>
      </c>
      <c r="B64" s="32" t="str">
        <f t="shared" si="67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70"/>
        <v>35192.164741000001</v>
      </c>
      <c r="Q64" s="70">
        <f t="shared" si="66"/>
        <v>2767.1476809999999</v>
      </c>
      <c r="R64" s="70">
        <f>SUM($C64:D64)</f>
        <v>5512.2625310000003</v>
      </c>
      <c r="S64" s="70">
        <f>SUM($C64:E64)</f>
        <v>8364.6736830000009</v>
      </c>
      <c r="T64" s="70">
        <f>SUM($C64:F64)</f>
        <v>11015.347142000001</v>
      </c>
      <c r="U64" s="70">
        <f>SUM($C64:G64)</f>
        <v>14080.811514000001</v>
      </c>
      <c r="V64" s="70">
        <f>SUM($C64:H64)</f>
        <v>16771.654914000002</v>
      </c>
      <c r="W64" s="70">
        <f>SUM($C64:I64)</f>
        <v>19899.265291000003</v>
      </c>
      <c r="X64" s="70">
        <f>SUM($C64:J64)</f>
        <v>22996.508669000003</v>
      </c>
      <c r="Y64" s="70">
        <f>SUM($C64:K64)</f>
        <v>25526.434085000001</v>
      </c>
      <c r="Z64" s="70">
        <f>SUM($C64:L64)</f>
        <v>28408.138289000002</v>
      </c>
      <c r="AA64" s="70">
        <f>SUM($C64:M64)</f>
        <v>31709.239177000003</v>
      </c>
      <c r="AB64" s="70">
        <f>SUM($C64:N64)</f>
        <v>35192.164741000001</v>
      </c>
    </row>
    <row r="65" spans="1:28" ht="15.75" thickBot="1" x14ac:dyDescent="0.3">
      <c r="A65" s="3" t="str">
        <f t="shared" si="65"/>
        <v>FY1397Non-tax Revenues</v>
      </c>
      <c r="B65" s="32" t="str">
        <f t="shared" si="67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70"/>
        <v>70884.972103249995</v>
      </c>
      <c r="Q65" s="70">
        <f t="shared" si="66"/>
        <v>3305.2487005699995</v>
      </c>
      <c r="R65" s="70">
        <f>SUM($C65:D65)</f>
        <v>7022.1212681599991</v>
      </c>
      <c r="S65" s="70">
        <f>SUM($C65:E65)</f>
        <v>11626.506891059998</v>
      </c>
      <c r="T65" s="70">
        <f>SUM($C65:F65)</f>
        <v>16687.21298208</v>
      </c>
      <c r="U65" s="70">
        <f>SUM($C65:G65)</f>
        <v>21349.232974869999</v>
      </c>
      <c r="V65" s="70">
        <f>SUM($C65:H65)</f>
        <v>26313.56307013</v>
      </c>
      <c r="W65" s="70">
        <f>SUM($C65:I65)</f>
        <v>31545.362113199997</v>
      </c>
      <c r="X65" s="70">
        <f>SUM($C65:J65)</f>
        <v>35871.011447599994</v>
      </c>
      <c r="Y65" s="70">
        <f>SUM($C65:K65)</f>
        <v>44317.009039179997</v>
      </c>
      <c r="Z65" s="70">
        <f>SUM($C65:L65)</f>
        <v>49342.263141819996</v>
      </c>
      <c r="AA65" s="70">
        <f>SUM($C65:M65)</f>
        <v>59962.891354419997</v>
      </c>
      <c r="AB65" s="70">
        <f>SUM($C65:N65)</f>
        <v>70884.972103249995</v>
      </c>
    </row>
    <row r="66" spans="1:28" ht="15.75" thickBot="1" x14ac:dyDescent="0.3">
      <c r="B66" s="30" t="str">
        <f t="shared" si="67"/>
        <v>Total Revenues</v>
      </c>
      <c r="C66" s="31">
        <f>SUM(C63:C65)</f>
        <v>13348.76693858</v>
      </c>
      <c r="D66" s="31">
        <f t="shared" ref="D66:O66" si="71">SUM(D63:D65)</f>
        <v>10999.243230300001</v>
      </c>
      <c r="E66" s="31">
        <f t="shared" si="71"/>
        <v>13650.593742249999</v>
      </c>
      <c r="F66" s="31">
        <f t="shared" si="71"/>
        <v>14686.66936236</v>
      </c>
      <c r="G66" s="31">
        <f t="shared" si="71"/>
        <v>12807.166738650001</v>
      </c>
      <c r="H66" s="31">
        <f t="shared" si="71"/>
        <v>14782.17075915</v>
      </c>
      <c r="I66" s="31">
        <f t="shared" si="71"/>
        <v>15668.385045409999</v>
      </c>
      <c r="J66" s="31">
        <f t="shared" si="71"/>
        <v>13039.181715610001</v>
      </c>
      <c r="K66" s="31">
        <f t="shared" si="71"/>
        <v>17418.140807399999</v>
      </c>
      <c r="L66" s="31">
        <f t="shared" si="71"/>
        <v>16627.180508329999</v>
      </c>
      <c r="M66" s="31">
        <f t="shared" si="71"/>
        <v>23474.579389230003</v>
      </c>
      <c r="N66" s="31">
        <f t="shared" si="71"/>
        <v>23059.695462460004</v>
      </c>
      <c r="O66" s="31">
        <f t="shared" si="71"/>
        <v>189561.77369972999</v>
      </c>
    </row>
    <row r="68" spans="1:28" x14ac:dyDescent="0.25">
      <c r="B68" s="32" t="s">
        <v>27</v>
      </c>
      <c r="C68" s="33">
        <f>C62-C66</f>
        <v>0</v>
      </c>
      <c r="D68" s="33">
        <f t="shared" ref="D68:N68" si="72">D62-D66</f>
        <v>0</v>
      </c>
      <c r="E68" s="33">
        <f t="shared" si="72"/>
        <v>0</v>
      </c>
      <c r="F68" s="33">
        <f t="shared" si="72"/>
        <v>0</v>
      </c>
      <c r="G68" s="33">
        <f t="shared" si="72"/>
        <v>0</v>
      </c>
      <c r="H68" s="33">
        <f t="shared" si="72"/>
        <v>0</v>
      </c>
      <c r="I68" s="33">
        <f t="shared" si="72"/>
        <v>0</v>
      </c>
      <c r="J68" s="33">
        <f t="shared" si="72"/>
        <v>0</v>
      </c>
      <c r="K68" s="33">
        <f t="shared" si="72"/>
        <v>0</v>
      </c>
      <c r="L68" s="33">
        <f t="shared" si="72"/>
        <v>0</v>
      </c>
      <c r="M68" s="33">
        <f t="shared" si="72"/>
        <v>0</v>
      </c>
      <c r="N68" s="33">
        <f t="shared" si="72"/>
        <v>0</v>
      </c>
      <c r="O68" s="33"/>
    </row>
    <row r="70" spans="1:28" ht="21" x14ac:dyDescent="0.35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 x14ac:dyDescent="0.25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 x14ac:dyDescent="0.25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73">SUM(D73:D78)</f>
        <v>4941</v>
      </c>
      <c r="E72" s="27">
        <f t="shared" si="73"/>
        <v>4181</v>
      </c>
      <c r="F72" s="27">
        <f t="shared" si="73"/>
        <v>5642</v>
      </c>
      <c r="G72" s="27">
        <f t="shared" si="73"/>
        <v>7377</v>
      </c>
      <c r="H72" s="27">
        <f t="shared" si="73"/>
        <v>7446</v>
      </c>
      <c r="I72" s="27">
        <f t="shared" si="73"/>
        <v>5800</v>
      </c>
      <c r="J72" s="27">
        <f t="shared" si="73"/>
        <v>6807</v>
      </c>
      <c r="K72" s="27">
        <f t="shared" si="73"/>
        <v>5766</v>
      </c>
      <c r="L72" s="27">
        <f t="shared" si="73"/>
        <v>6087</v>
      </c>
      <c r="M72" s="27">
        <f t="shared" si="73"/>
        <v>5945</v>
      </c>
      <c r="N72" s="27">
        <f t="shared" si="73"/>
        <v>7514</v>
      </c>
      <c r="O72" s="27">
        <f t="shared" ref="O72:O84" si="74">SUM(C72:N72)</f>
        <v>73591</v>
      </c>
      <c r="Q72" s="70">
        <f>C72</f>
        <v>6085</v>
      </c>
      <c r="R72" s="70">
        <f>SUM($C72:D72)</f>
        <v>11026</v>
      </c>
      <c r="S72" s="70">
        <f>SUM($C72:E72)</f>
        <v>15207</v>
      </c>
      <c r="T72" s="70">
        <f>SUM($C72:F72)</f>
        <v>20849</v>
      </c>
      <c r="U72" s="70">
        <f>SUM($C72:G72)</f>
        <v>28226</v>
      </c>
      <c r="V72" s="70">
        <f>SUM($C72:H72)</f>
        <v>35672</v>
      </c>
      <c r="W72" s="70">
        <f>SUM($C72:I72)</f>
        <v>41472</v>
      </c>
      <c r="X72" s="70">
        <f>SUM($C72:J72)</f>
        <v>48279</v>
      </c>
      <c r="Y72" s="70">
        <f>SUM($C72:K72)</f>
        <v>54045</v>
      </c>
      <c r="Z72" s="70">
        <f>SUM($C72:L72)</f>
        <v>60132</v>
      </c>
      <c r="AA72" s="70">
        <f>SUM($C72:M72)</f>
        <v>66077</v>
      </c>
      <c r="AB72" s="70">
        <f>SUM($C72:N72)</f>
        <v>73591</v>
      </c>
    </row>
    <row r="73" spans="1:28" x14ac:dyDescent="0.25">
      <c r="A73" s="3" t="str">
        <f t="shared" ref="A73:A88" si="75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74"/>
        <v>20157</v>
      </c>
      <c r="Q73" s="70">
        <f t="shared" ref="Q73:Q88" si="76">C73</f>
        <v>1599</v>
      </c>
      <c r="R73" s="70">
        <f>SUM($C73:D73)</f>
        <v>2604</v>
      </c>
      <c r="S73" s="70">
        <f>SUM($C73:E73)</f>
        <v>3270</v>
      </c>
      <c r="T73" s="70">
        <f>SUM($C73:F73)</f>
        <v>4519</v>
      </c>
      <c r="U73" s="70">
        <f>SUM($C73:G73)</f>
        <v>6491</v>
      </c>
      <c r="V73" s="70">
        <f>SUM($C73:H73)</f>
        <v>8755</v>
      </c>
      <c r="W73" s="70">
        <f>SUM($C73:I73)</f>
        <v>10605</v>
      </c>
      <c r="X73" s="70">
        <f>SUM($C73:J73)</f>
        <v>12463</v>
      </c>
      <c r="Y73" s="70">
        <f>SUM($C73:K73)</f>
        <v>14821</v>
      </c>
      <c r="Z73" s="70">
        <f>SUM($C73:L73)</f>
        <v>16554</v>
      </c>
      <c r="AA73" s="70">
        <f>SUM($C73:M73)</f>
        <v>18375</v>
      </c>
      <c r="AB73" s="70">
        <f>SUM($C73:N73)</f>
        <v>20157</v>
      </c>
    </row>
    <row r="74" spans="1:28" x14ac:dyDescent="0.25">
      <c r="A74" s="3" t="str">
        <f t="shared" si="75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74"/>
        <v>13949</v>
      </c>
      <c r="Q74" s="70">
        <f t="shared" si="76"/>
        <v>1294</v>
      </c>
      <c r="R74" s="70">
        <f>SUM($C74:D74)</f>
        <v>2499</v>
      </c>
      <c r="S74" s="70">
        <f>SUM($C74:E74)</f>
        <v>2547</v>
      </c>
      <c r="T74" s="70">
        <f>SUM($C74:F74)</f>
        <v>3966</v>
      </c>
      <c r="U74" s="70">
        <f>SUM($C74:G74)</f>
        <v>5298</v>
      </c>
      <c r="V74" s="70">
        <f>SUM($C74:H74)</f>
        <v>6580</v>
      </c>
      <c r="W74" s="70">
        <f>SUM($C74:I74)</f>
        <v>7552</v>
      </c>
      <c r="X74" s="70">
        <f>SUM($C74:J74)</f>
        <v>8781</v>
      </c>
      <c r="Y74" s="70">
        <f>SUM($C74:K74)</f>
        <v>10025</v>
      </c>
      <c r="Z74" s="70">
        <f>SUM($C74:L74)</f>
        <v>11264</v>
      </c>
      <c r="AA74" s="70">
        <f>SUM($C74:M74)</f>
        <v>12578</v>
      </c>
      <c r="AB74" s="70">
        <f>SUM($C74:N74)</f>
        <v>13949</v>
      </c>
    </row>
    <row r="75" spans="1:28" x14ac:dyDescent="0.25">
      <c r="A75" s="3" t="str">
        <f t="shared" si="75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74"/>
        <v>11946</v>
      </c>
      <c r="Q75" s="70">
        <f t="shared" si="76"/>
        <v>1095</v>
      </c>
      <c r="R75" s="70">
        <f>SUM($C75:D75)</f>
        <v>2009</v>
      </c>
      <c r="S75" s="70">
        <f>SUM($C75:E75)</f>
        <v>2839</v>
      </c>
      <c r="T75" s="70">
        <f>SUM($C75:F75)</f>
        <v>3818</v>
      </c>
      <c r="U75" s="70">
        <f>SUM($C75:G75)</f>
        <v>4813</v>
      </c>
      <c r="V75" s="70">
        <f>SUM($C75:H75)</f>
        <v>5719</v>
      </c>
      <c r="W75" s="70">
        <f>SUM($C75:I75)</f>
        <v>6734</v>
      </c>
      <c r="X75" s="70">
        <f>SUM($C75:J75)</f>
        <v>7888</v>
      </c>
      <c r="Y75" s="70">
        <f>SUM($C75:K75)</f>
        <v>8734</v>
      </c>
      <c r="Z75" s="70">
        <f>SUM($C75:L75)</f>
        <v>9664</v>
      </c>
      <c r="AA75" s="70">
        <f>SUM($C75:M75)</f>
        <v>10398</v>
      </c>
      <c r="AB75" s="70">
        <f>SUM($C75:N75)</f>
        <v>11946</v>
      </c>
    </row>
    <row r="76" spans="1:28" x14ac:dyDescent="0.25">
      <c r="A76" s="3" t="str">
        <f t="shared" si="75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74"/>
        <v>5755</v>
      </c>
      <c r="Q76" s="70">
        <f t="shared" si="76"/>
        <v>631</v>
      </c>
      <c r="R76" s="70">
        <f>SUM($C76:D76)</f>
        <v>1100</v>
      </c>
      <c r="S76" s="70">
        <f>SUM($C76:E76)</f>
        <v>1202</v>
      </c>
      <c r="T76" s="70">
        <f>SUM($C76:F76)</f>
        <v>1760</v>
      </c>
      <c r="U76" s="70">
        <f>SUM($C76:G76)</f>
        <v>2233</v>
      </c>
      <c r="V76" s="70">
        <f>SUM($C76:H76)</f>
        <v>2742</v>
      </c>
      <c r="W76" s="70">
        <f>SUM($C76:I76)</f>
        <v>3169</v>
      </c>
      <c r="X76" s="70">
        <f>SUM($C76:J76)</f>
        <v>3661</v>
      </c>
      <c r="Y76" s="70">
        <f>SUM($C76:K76)</f>
        <v>4019</v>
      </c>
      <c r="Z76" s="70">
        <f>SUM($C76:L76)</f>
        <v>4547</v>
      </c>
      <c r="AA76" s="70">
        <f>SUM($C76:M76)</f>
        <v>5066</v>
      </c>
      <c r="AB76" s="70">
        <f>SUM($C76:N76)</f>
        <v>5755</v>
      </c>
    </row>
    <row r="77" spans="1:28" x14ac:dyDescent="0.25">
      <c r="A77" s="3" t="str">
        <f t="shared" si="75"/>
        <v>FY1396Nimroz Customs Office</v>
      </c>
      <c r="B77" s="29" t="str">
        <f t="shared" ref="B77:B89" si="77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74"/>
        <v>9850</v>
      </c>
      <c r="Q77" s="70">
        <f t="shared" si="76"/>
        <v>693</v>
      </c>
      <c r="R77" s="70">
        <f>SUM($C77:D77)</f>
        <v>1398</v>
      </c>
      <c r="S77" s="70">
        <f>SUM($C77:E77)</f>
        <v>2307</v>
      </c>
      <c r="T77" s="70">
        <f>SUM($C77:F77)</f>
        <v>2882</v>
      </c>
      <c r="U77" s="70">
        <f>SUM($C77:G77)</f>
        <v>4342</v>
      </c>
      <c r="V77" s="70">
        <f>SUM($C77:H77)</f>
        <v>5682</v>
      </c>
      <c r="W77" s="70">
        <f>SUM($C77:I77)</f>
        <v>6437</v>
      </c>
      <c r="X77" s="70">
        <f>SUM($C77:J77)</f>
        <v>7262</v>
      </c>
      <c r="Y77" s="70">
        <f>SUM($C77:K77)</f>
        <v>7963</v>
      </c>
      <c r="Z77" s="70">
        <f>SUM($C77:L77)</f>
        <v>8636</v>
      </c>
      <c r="AA77" s="70">
        <f>SUM($C77:M77)</f>
        <v>9274</v>
      </c>
      <c r="AB77" s="70">
        <f>SUM($C77:N77)</f>
        <v>9850</v>
      </c>
    </row>
    <row r="78" spans="1:28" x14ac:dyDescent="0.25">
      <c r="A78" s="3" t="str">
        <f t="shared" si="75"/>
        <v>FY1396Other Customs Offices</v>
      </c>
      <c r="B78" s="29" t="str">
        <f t="shared" si="77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74"/>
        <v>11934</v>
      </c>
      <c r="Q78" s="70">
        <f t="shared" si="76"/>
        <v>773</v>
      </c>
      <c r="R78" s="70">
        <f>SUM($C78:D78)</f>
        <v>1416</v>
      </c>
      <c r="S78" s="70">
        <f>SUM($C78:E78)</f>
        <v>3042</v>
      </c>
      <c r="T78" s="70">
        <f>SUM($C78:F78)</f>
        <v>3904</v>
      </c>
      <c r="U78" s="70">
        <f>SUM($C78:G78)</f>
        <v>5049</v>
      </c>
      <c r="V78" s="70">
        <f>SUM($C78:H78)</f>
        <v>6194</v>
      </c>
      <c r="W78" s="70">
        <f>SUM($C78:I78)</f>
        <v>6975</v>
      </c>
      <c r="X78" s="70">
        <f>SUM($C78:J78)</f>
        <v>8224</v>
      </c>
      <c r="Y78" s="70">
        <f>SUM($C78:K78)</f>
        <v>8483</v>
      </c>
      <c r="Z78" s="70">
        <f>SUM($C78:L78)</f>
        <v>9467</v>
      </c>
      <c r="AA78" s="70">
        <f>SUM($C78:M78)</f>
        <v>10386</v>
      </c>
      <c r="AB78" s="70">
        <f>SUM($C78:N78)</f>
        <v>11934</v>
      </c>
    </row>
    <row r="79" spans="1:28" x14ac:dyDescent="0.25">
      <c r="A79" s="3" t="str">
        <f t="shared" si="75"/>
        <v>FY1396Afghanistan Revenue Department</v>
      </c>
      <c r="B79" s="26" t="str">
        <f t="shared" si="77"/>
        <v>Afghanistan Revenue Department</v>
      </c>
      <c r="C79" s="27">
        <f>SUM(C80:C84)</f>
        <v>6078</v>
      </c>
      <c r="D79" s="27">
        <f t="shared" ref="D79:N79" si="78">SUM(D80:D84)</f>
        <v>4715</v>
      </c>
      <c r="E79" s="27">
        <f t="shared" si="78"/>
        <v>7871</v>
      </c>
      <c r="F79" s="27">
        <f t="shared" si="78"/>
        <v>8372</v>
      </c>
      <c r="G79" s="27">
        <f t="shared" si="78"/>
        <v>7820</v>
      </c>
      <c r="H79" s="27">
        <f t="shared" si="78"/>
        <v>6004</v>
      </c>
      <c r="I79" s="27">
        <f t="shared" si="78"/>
        <v>8084</v>
      </c>
      <c r="J79" s="27">
        <f t="shared" si="78"/>
        <v>7193</v>
      </c>
      <c r="K79" s="27">
        <f t="shared" si="78"/>
        <v>5812</v>
      </c>
      <c r="L79" s="27">
        <f t="shared" si="78"/>
        <v>8930</v>
      </c>
      <c r="M79" s="27">
        <f t="shared" si="78"/>
        <v>8359</v>
      </c>
      <c r="N79" s="27">
        <f t="shared" si="78"/>
        <v>16257</v>
      </c>
      <c r="O79" s="27">
        <f t="shared" si="74"/>
        <v>95495</v>
      </c>
      <c r="Q79" s="70">
        <f t="shared" si="76"/>
        <v>6078</v>
      </c>
      <c r="R79" s="70">
        <f>SUM($C79:D79)</f>
        <v>10793</v>
      </c>
      <c r="S79" s="70">
        <f>SUM($C79:E79)</f>
        <v>18664</v>
      </c>
      <c r="T79" s="70">
        <f>SUM($C79:F79)</f>
        <v>27036</v>
      </c>
      <c r="U79" s="70">
        <f>SUM($C79:G79)</f>
        <v>34856</v>
      </c>
      <c r="V79" s="70">
        <f>SUM($C79:H79)</f>
        <v>40860</v>
      </c>
      <c r="W79" s="70">
        <f>SUM($C79:I79)</f>
        <v>48944</v>
      </c>
      <c r="X79" s="70">
        <f>SUM($C79:J79)</f>
        <v>56137</v>
      </c>
      <c r="Y79" s="70">
        <f>SUM($C79:K79)</f>
        <v>61949</v>
      </c>
      <c r="Z79" s="70">
        <f>SUM($C79:L79)</f>
        <v>70879</v>
      </c>
      <c r="AA79" s="70">
        <f>SUM($C79:M79)</f>
        <v>79238</v>
      </c>
      <c r="AB79" s="70">
        <f>SUM($C79:N79)</f>
        <v>95495</v>
      </c>
    </row>
    <row r="80" spans="1:28" x14ac:dyDescent="0.25">
      <c r="A80" s="3" t="str">
        <f t="shared" si="75"/>
        <v>FY1396Mustofiats</v>
      </c>
      <c r="B80" s="29" t="str">
        <f t="shared" si="77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74"/>
        <v>17965</v>
      </c>
      <c r="Q80" s="70">
        <f t="shared" si="76"/>
        <v>995</v>
      </c>
      <c r="R80" s="70">
        <f>SUM($C80:D80)</f>
        <v>1849</v>
      </c>
      <c r="S80" s="70">
        <f>SUM($C80:E80)</f>
        <v>4069</v>
      </c>
      <c r="T80" s="70">
        <f>SUM($C80:F80)</f>
        <v>5645</v>
      </c>
      <c r="U80" s="70">
        <f>SUM($C80:G80)</f>
        <v>7162</v>
      </c>
      <c r="V80" s="70">
        <f>SUM($C80:H80)</f>
        <v>8698</v>
      </c>
      <c r="W80" s="70">
        <f>SUM($C80:I80)</f>
        <v>10064</v>
      </c>
      <c r="X80" s="70">
        <f>SUM($C80:J80)</f>
        <v>11472</v>
      </c>
      <c r="Y80" s="70">
        <f>SUM($C80:K80)</f>
        <v>12624</v>
      </c>
      <c r="Z80" s="70">
        <f>SUM($C80:L80)</f>
        <v>14194</v>
      </c>
      <c r="AA80" s="70">
        <f>SUM($C80:M80)</f>
        <v>16662</v>
      </c>
      <c r="AB80" s="70">
        <f>SUM($C80:N80)</f>
        <v>17965</v>
      </c>
    </row>
    <row r="81" spans="1:28" x14ac:dyDescent="0.25">
      <c r="A81" s="3" t="str">
        <f t="shared" si="75"/>
        <v>FY1396LTO</v>
      </c>
      <c r="B81" s="29" t="str">
        <f t="shared" si="77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74"/>
        <v>21665</v>
      </c>
      <c r="Q81" s="70">
        <f t="shared" si="76"/>
        <v>2418</v>
      </c>
      <c r="R81" s="70">
        <f>SUM($C81:D81)</f>
        <v>3073</v>
      </c>
      <c r="S81" s="70">
        <f>SUM($C81:E81)</f>
        <v>4861</v>
      </c>
      <c r="T81" s="70">
        <f>SUM($C81:F81)</f>
        <v>7820</v>
      </c>
      <c r="U81" s="70">
        <f>SUM($C81:G81)</f>
        <v>9496</v>
      </c>
      <c r="V81" s="70">
        <f>SUM($C81:H81)</f>
        <v>10549</v>
      </c>
      <c r="W81" s="70">
        <f>SUM($C81:I81)</f>
        <v>13927</v>
      </c>
      <c r="X81" s="70">
        <f>SUM($C81:J81)</f>
        <v>15301</v>
      </c>
      <c r="Y81" s="70">
        <f>SUM($C81:K81)</f>
        <v>16407</v>
      </c>
      <c r="Z81" s="70">
        <f>SUM($C81:L81)</f>
        <v>19217</v>
      </c>
      <c r="AA81" s="70">
        <f>SUM($C81:M81)</f>
        <v>20527</v>
      </c>
      <c r="AB81" s="70">
        <f>SUM($C81:N81)</f>
        <v>21665</v>
      </c>
    </row>
    <row r="82" spans="1:28" x14ac:dyDescent="0.25">
      <c r="A82" s="3" t="str">
        <f t="shared" si="75"/>
        <v>FY1396MTO</v>
      </c>
      <c r="B82" s="29" t="str">
        <f t="shared" si="77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74"/>
        <v>14468</v>
      </c>
      <c r="Q82" s="70">
        <f t="shared" si="76"/>
        <v>890</v>
      </c>
      <c r="R82" s="70">
        <f>SUM($C82:D82)</f>
        <v>1750</v>
      </c>
      <c r="S82" s="70">
        <f>SUM($C82:E82)</f>
        <v>3029</v>
      </c>
      <c r="T82" s="70">
        <f>SUM($C82:F82)</f>
        <v>4302</v>
      </c>
      <c r="U82" s="70">
        <f>SUM($C82:G82)</f>
        <v>5508</v>
      </c>
      <c r="V82" s="70">
        <f>SUM($C82:H82)</f>
        <v>6854</v>
      </c>
      <c r="W82" s="70">
        <f>SUM($C82:I82)</f>
        <v>8181</v>
      </c>
      <c r="X82" s="70">
        <f>SUM($C82:J82)</f>
        <v>9327</v>
      </c>
      <c r="Y82" s="70">
        <f>SUM($C82:K82)</f>
        <v>10252</v>
      </c>
      <c r="Z82" s="70">
        <f>SUM($C82:L82)</f>
        <v>11615</v>
      </c>
      <c r="AA82" s="70">
        <f>SUM($C82:M82)</f>
        <v>12750</v>
      </c>
      <c r="AB82" s="70">
        <f>SUM($C82:N82)</f>
        <v>14468</v>
      </c>
    </row>
    <row r="83" spans="1:28" x14ac:dyDescent="0.25">
      <c r="A83" s="3" t="str">
        <f t="shared" si="75"/>
        <v>FY1396STO</v>
      </c>
      <c r="B83" s="29" t="str">
        <f t="shared" si="77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74"/>
        <v>3328</v>
      </c>
      <c r="Q83" s="70">
        <f t="shared" si="76"/>
        <v>204</v>
      </c>
      <c r="R83" s="70">
        <f>SUM($C83:D83)</f>
        <v>385</v>
      </c>
      <c r="S83" s="70">
        <f>SUM($C83:E83)</f>
        <v>839</v>
      </c>
      <c r="T83" s="70">
        <f>SUM($C83:F83)</f>
        <v>1137</v>
      </c>
      <c r="U83" s="70">
        <f>SUM($C83:G83)</f>
        <v>1403</v>
      </c>
      <c r="V83" s="70">
        <f>SUM($C83:H83)</f>
        <v>1623</v>
      </c>
      <c r="W83" s="70">
        <f>SUM($C83:I83)</f>
        <v>1789</v>
      </c>
      <c r="X83" s="70">
        <f>SUM($C83:J83)</f>
        <v>2157</v>
      </c>
      <c r="Y83" s="70">
        <f>SUM($C83:K83)</f>
        <v>2328</v>
      </c>
      <c r="Z83" s="70">
        <f>SUM($C83:L83)</f>
        <v>2574</v>
      </c>
      <c r="AA83" s="70">
        <f>SUM($C83:M83)</f>
        <v>2895</v>
      </c>
      <c r="AB83" s="70">
        <f>SUM($C83:N83)</f>
        <v>3328</v>
      </c>
    </row>
    <row r="84" spans="1:28" ht="15.75" thickBot="1" x14ac:dyDescent="0.3">
      <c r="A84" s="3" t="str">
        <f t="shared" si="75"/>
        <v>FY1396Ministries</v>
      </c>
      <c r="B84" s="29" t="str">
        <f t="shared" si="77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74"/>
        <v>38069</v>
      </c>
      <c r="Q84" s="70">
        <f t="shared" si="76"/>
        <v>1571</v>
      </c>
      <c r="R84" s="70">
        <f>SUM($C84:D84)</f>
        <v>3736</v>
      </c>
      <c r="S84" s="70">
        <f>SUM($C84:E84)</f>
        <v>5866</v>
      </c>
      <c r="T84" s="70">
        <f>SUM($C84:F84)</f>
        <v>8132</v>
      </c>
      <c r="U84" s="70">
        <f>SUM($C84:G84)</f>
        <v>11287</v>
      </c>
      <c r="V84" s="70">
        <f>SUM($C84:H84)</f>
        <v>13136</v>
      </c>
      <c r="W84" s="70">
        <f>SUM($C84:I84)</f>
        <v>14983</v>
      </c>
      <c r="X84" s="70">
        <f>SUM($C84:J84)</f>
        <v>17880</v>
      </c>
      <c r="Y84" s="70">
        <f>SUM($C84:K84)</f>
        <v>20338</v>
      </c>
      <c r="Z84" s="70">
        <f>SUM($C84:L84)</f>
        <v>23279</v>
      </c>
      <c r="AA84" s="70">
        <f>SUM($C84:M84)</f>
        <v>26404</v>
      </c>
      <c r="AB84" s="70">
        <f>SUM($C84:N84)</f>
        <v>38069</v>
      </c>
    </row>
    <row r="85" spans="1:28" ht="15.75" thickBot="1" x14ac:dyDescent="0.3">
      <c r="A85" s="3" t="str">
        <f t="shared" si="75"/>
        <v>FY1396Total Revenues</v>
      </c>
      <c r="B85" s="30" t="str">
        <f t="shared" si="77"/>
        <v>Total Revenues</v>
      </c>
      <c r="C85" s="31">
        <f>C72+C79</f>
        <v>12163</v>
      </c>
      <c r="D85" s="31">
        <f t="shared" ref="D85:O85" si="79">D72+D79</f>
        <v>9656</v>
      </c>
      <c r="E85" s="31">
        <f t="shared" si="79"/>
        <v>12052</v>
      </c>
      <c r="F85" s="31">
        <f t="shared" si="79"/>
        <v>14014</v>
      </c>
      <c r="G85" s="31">
        <f t="shared" si="79"/>
        <v>15197</v>
      </c>
      <c r="H85" s="31">
        <f t="shared" si="79"/>
        <v>13450</v>
      </c>
      <c r="I85" s="31">
        <f t="shared" si="79"/>
        <v>13884</v>
      </c>
      <c r="J85" s="31">
        <f t="shared" si="79"/>
        <v>14000</v>
      </c>
      <c r="K85" s="31">
        <f t="shared" si="79"/>
        <v>11578</v>
      </c>
      <c r="L85" s="31">
        <f t="shared" si="79"/>
        <v>15017</v>
      </c>
      <c r="M85" s="31">
        <f t="shared" si="79"/>
        <v>14304</v>
      </c>
      <c r="N85" s="31">
        <f t="shared" si="79"/>
        <v>23771</v>
      </c>
      <c r="O85" s="31">
        <f t="shared" si="79"/>
        <v>169086</v>
      </c>
      <c r="Q85" s="70">
        <f t="shared" si="76"/>
        <v>12163</v>
      </c>
      <c r="R85" s="70">
        <f>SUM($C85:D85)</f>
        <v>21819</v>
      </c>
      <c r="S85" s="70">
        <f>SUM($C85:E85)</f>
        <v>33871</v>
      </c>
      <c r="T85" s="70">
        <f>SUM($C85:F85)</f>
        <v>47885</v>
      </c>
      <c r="U85" s="70">
        <f>SUM($C85:G85)</f>
        <v>63082</v>
      </c>
      <c r="V85" s="70">
        <f>SUM($C85:H85)</f>
        <v>76532</v>
      </c>
      <c r="W85" s="70">
        <f>SUM($C85:I85)</f>
        <v>90416</v>
      </c>
      <c r="X85" s="70">
        <f>SUM($C85:J85)</f>
        <v>104416</v>
      </c>
      <c r="Y85" s="70">
        <f>SUM($C85:K85)</f>
        <v>115994</v>
      </c>
      <c r="Z85" s="70">
        <f>SUM($C85:L85)</f>
        <v>131011</v>
      </c>
      <c r="AA85" s="70">
        <f>SUM($C85:M85)</f>
        <v>145315</v>
      </c>
      <c r="AB85" s="70">
        <f>SUM($C85:N85)</f>
        <v>169086</v>
      </c>
    </row>
    <row r="86" spans="1:28" x14ac:dyDescent="0.25">
      <c r="A86" s="3" t="str">
        <f t="shared" si="75"/>
        <v>FY1396Tax Revenues</v>
      </c>
      <c r="B86" s="32" t="str">
        <f t="shared" si="77"/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80">SUM(C86:N86)</f>
        <v>75616</v>
      </c>
      <c r="Q86" s="70">
        <f t="shared" si="76"/>
        <v>6504</v>
      </c>
      <c r="R86" s="70">
        <f>SUM($C86:D86)</f>
        <v>10531</v>
      </c>
      <c r="S86" s="70">
        <f>SUM($C86:E86)</f>
        <v>16442</v>
      </c>
      <c r="T86" s="70">
        <f>SUM($C86:F86)</f>
        <v>23790</v>
      </c>
      <c r="U86" s="70">
        <f>SUM($C86:G86)</f>
        <v>30444</v>
      </c>
      <c r="V86" s="70">
        <f>SUM($C86:H86)</f>
        <v>36640</v>
      </c>
      <c r="W86" s="70">
        <f>SUM($C86:I86)</f>
        <v>44354</v>
      </c>
      <c r="X86" s="70">
        <f>SUM($C86:J86)</f>
        <v>50532</v>
      </c>
      <c r="Y86" s="70">
        <f>SUM($C86:K86)</f>
        <v>55354</v>
      </c>
      <c r="Z86" s="70">
        <f>SUM($C86:L86)</f>
        <v>62839</v>
      </c>
      <c r="AA86" s="70">
        <f>SUM($C86:M86)</f>
        <v>69069</v>
      </c>
      <c r="AB86" s="70">
        <f>SUM($C86:N86)</f>
        <v>75616</v>
      </c>
    </row>
    <row r="87" spans="1:28" x14ac:dyDescent="0.25">
      <c r="A87" s="3" t="str">
        <f t="shared" si="75"/>
        <v>FY1396Customs Revenues</v>
      </c>
      <c r="B87" s="32" t="str">
        <f t="shared" si="77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80"/>
        <v>35926</v>
      </c>
      <c r="Q87" s="70">
        <f t="shared" si="76"/>
        <v>2934</v>
      </c>
      <c r="R87" s="70">
        <f>SUM($C87:D87)</f>
        <v>5365</v>
      </c>
      <c r="S87" s="70">
        <f>SUM($C87:E87)</f>
        <v>7431</v>
      </c>
      <c r="T87" s="70">
        <f>SUM($C87:F87)</f>
        <v>10199</v>
      </c>
      <c r="U87" s="70">
        <f>SUM($C87:G87)</f>
        <v>13990</v>
      </c>
      <c r="V87" s="70">
        <f>SUM($C87:H87)</f>
        <v>17651</v>
      </c>
      <c r="W87" s="70">
        <f>SUM($C87:I87)</f>
        <v>20520</v>
      </c>
      <c r="X87" s="70">
        <f>SUM($C87:J87)</f>
        <v>23852</v>
      </c>
      <c r="Y87" s="70">
        <f>SUM($C87:K87)</f>
        <v>26631</v>
      </c>
      <c r="Z87" s="70">
        <f>SUM($C87:L87)</f>
        <v>29529</v>
      </c>
      <c r="AA87" s="70">
        <f>SUM($C87:M87)</f>
        <v>32543</v>
      </c>
      <c r="AB87" s="70">
        <f>SUM($C87:N87)</f>
        <v>35926</v>
      </c>
    </row>
    <row r="88" spans="1:28" ht="15.75" thickBot="1" x14ac:dyDescent="0.3">
      <c r="A88" s="3" t="str">
        <f t="shared" si="75"/>
        <v>FY1396Non-tax Revenues</v>
      </c>
      <c r="B88" s="32" t="str">
        <f t="shared" si="77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80"/>
        <v>57544</v>
      </c>
      <c r="Q88" s="70">
        <f t="shared" si="76"/>
        <v>2725</v>
      </c>
      <c r="R88" s="70">
        <f>SUM($C88:D88)</f>
        <v>5923</v>
      </c>
      <c r="S88" s="70">
        <f>SUM($C88:E88)</f>
        <v>9998</v>
      </c>
      <c r="T88" s="70">
        <f>SUM($C88:F88)</f>
        <v>13896</v>
      </c>
      <c r="U88" s="70">
        <f>SUM($C88:G88)</f>
        <v>18648</v>
      </c>
      <c r="V88" s="70">
        <f>SUM($C88:H88)</f>
        <v>22241</v>
      </c>
      <c r="W88" s="70">
        <f>SUM($C88:I88)</f>
        <v>25542</v>
      </c>
      <c r="X88" s="70">
        <f>SUM($C88:J88)</f>
        <v>30032</v>
      </c>
      <c r="Y88" s="70">
        <f>SUM($C88:K88)</f>
        <v>34009</v>
      </c>
      <c r="Z88" s="70">
        <f>SUM($C88:L88)</f>
        <v>38643</v>
      </c>
      <c r="AA88" s="70">
        <f>SUM($C88:M88)</f>
        <v>43703</v>
      </c>
      <c r="AB88" s="70">
        <f>SUM($C88:N88)</f>
        <v>57544</v>
      </c>
    </row>
    <row r="89" spans="1:28" ht="15.75" thickBot="1" x14ac:dyDescent="0.3">
      <c r="B89" s="30" t="str">
        <f t="shared" si="77"/>
        <v>Total Revenues</v>
      </c>
      <c r="C89" s="31">
        <f>SUM(C86:C88)</f>
        <v>12163</v>
      </c>
      <c r="D89" s="31">
        <f t="shared" ref="D89:O89" si="81">SUM(D86:D88)</f>
        <v>9656</v>
      </c>
      <c r="E89" s="31">
        <f t="shared" si="81"/>
        <v>12052</v>
      </c>
      <c r="F89" s="31">
        <f t="shared" si="81"/>
        <v>14014</v>
      </c>
      <c r="G89" s="31">
        <f t="shared" si="81"/>
        <v>15197</v>
      </c>
      <c r="H89" s="31">
        <f t="shared" si="81"/>
        <v>13450</v>
      </c>
      <c r="I89" s="31">
        <f t="shared" si="81"/>
        <v>13884</v>
      </c>
      <c r="J89" s="31">
        <f t="shared" si="81"/>
        <v>14000</v>
      </c>
      <c r="K89" s="31">
        <f t="shared" si="81"/>
        <v>11578</v>
      </c>
      <c r="L89" s="31">
        <f t="shared" si="81"/>
        <v>15017</v>
      </c>
      <c r="M89" s="31">
        <f t="shared" si="81"/>
        <v>14304</v>
      </c>
      <c r="N89" s="31">
        <f t="shared" si="81"/>
        <v>23771</v>
      </c>
      <c r="O89" s="31">
        <f t="shared" si="81"/>
        <v>169086</v>
      </c>
    </row>
    <row r="91" spans="1:28" x14ac:dyDescent="0.25">
      <c r="B91" s="32" t="s">
        <v>27</v>
      </c>
      <c r="C91" s="33">
        <f>C85-C89</f>
        <v>0</v>
      </c>
      <c r="D91" s="33">
        <f t="shared" ref="D91:N91" si="82">D85-D89</f>
        <v>0</v>
      </c>
      <c r="E91" s="33">
        <f t="shared" si="82"/>
        <v>0</v>
      </c>
      <c r="F91" s="33">
        <f t="shared" si="82"/>
        <v>0</v>
      </c>
      <c r="G91" s="33">
        <f t="shared" si="82"/>
        <v>0</v>
      </c>
      <c r="H91" s="33">
        <f t="shared" si="82"/>
        <v>0</v>
      </c>
      <c r="I91" s="33">
        <f t="shared" si="82"/>
        <v>0</v>
      </c>
      <c r="J91" s="33">
        <f t="shared" si="82"/>
        <v>0</v>
      </c>
      <c r="K91" s="33">
        <f t="shared" si="82"/>
        <v>0</v>
      </c>
      <c r="L91" s="33">
        <f t="shared" si="82"/>
        <v>0</v>
      </c>
      <c r="M91" s="33">
        <f t="shared" si="82"/>
        <v>0</v>
      </c>
      <c r="N91" s="33">
        <f t="shared" si="82"/>
        <v>0</v>
      </c>
      <c r="O91" s="33"/>
    </row>
    <row r="92" spans="1:28" s="2" customFormat="1" x14ac:dyDescent="0.25"/>
    <row r="93" spans="1:28" s="2" customFormat="1" x14ac:dyDescent="0.25">
      <c r="B93" s="71" t="s">
        <v>25</v>
      </c>
      <c r="C93" s="71"/>
    </row>
    <row r="94" spans="1:28" s="2" customFormat="1" x14ac:dyDescent="0.25">
      <c r="A94" s="98" t="s">
        <v>22</v>
      </c>
      <c r="B94" s="2" t="s">
        <v>52</v>
      </c>
      <c r="C94" s="2" t="s">
        <v>79</v>
      </c>
    </row>
    <row r="95" spans="1:28" s="2" customFormat="1" x14ac:dyDescent="0.25">
      <c r="A95" s="98"/>
      <c r="B95" s="2" t="s">
        <v>42</v>
      </c>
      <c r="C95" s="2" t="s">
        <v>76</v>
      </c>
    </row>
    <row r="96" spans="1:28" s="2" customFormat="1" x14ac:dyDescent="0.25">
      <c r="A96" s="98"/>
      <c r="B96" s="2" t="s">
        <v>41</v>
      </c>
      <c r="C96" s="2" t="s">
        <v>26</v>
      </c>
    </row>
    <row r="97" spans="1:3" s="2" customFormat="1" x14ac:dyDescent="0.25">
      <c r="A97" s="98"/>
      <c r="B97" s="2" t="s">
        <v>40</v>
      </c>
      <c r="C97" s="2" t="s">
        <v>18</v>
      </c>
    </row>
    <row r="98" spans="1:3" s="2" customFormat="1" x14ac:dyDescent="0.25">
      <c r="A98" s="98"/>
      <c r="B98" s="2" t="s">
        <v>39</v>
      </c>
    </row>
    <row r="99" spans="1:3" s="2" customFormat="1" x14ac:dyDescent="0.25">
      <c r="A99" s="98"/>
      <c r="B99" s="2" t="s">
        <v>38</v>
      </c>
      <c r="C99" s="70" t="str">
        <f>G70</f>
        <v>FY1396</v>
      </c>
    </row>
    <row r="100" spans="1:3" s="2" customFormat="1" x14ac:dyDescent="0.25">
      <c r="A100" s="98"/>
      <c r="B100" s="2" t="s">
        <v>37</v>
      </c>
      <c r="C100" s="70" t="str">
        <f>G47</f>
        <v>FY1397</v>
      </c>
    </row>
    <row r="101" spans="1:3" s="2" customFormat="1" x14ac:dyDescent="0.25">
      <c r="A101" s="98"/>
      <c r="B101" s="2" t="s">
        <v>53</v>
      </c>
    </row>
    <row r="102" spans="1:3" s="2" customFormat="1" x14ac:dyDescent="0.25">
      <c r="A102" s="98"/>
      <c r="B102" s="2" t="s">
        <v>3</v>
      </c>
    </row>
    <row r="103" spans="1:3" s="2" customFormat="1" x14ac:dyDescent="0.25">
      <c r="A103" s="98"/>
      <c r="B103" s="2" t="s">
        <v>4</v>
      </c>
    </row>
    <row r="104" spans="1:3" s="2" customFormat="1" x14ac:dyDescent="0.25">
      <c r="A104" s="98"/>
      <c r="B104" s="2" t="s">
        <v>5</v>
      </c>
    </row>
    <row r="105" spans="1:3" s="2" customFormat="1" x14ac:dyDescent="0.25">
      <c r="A105" s="98"/>
      <c r="B105" s="2" t="s">
        <v>6</v>
      </c>
    </row>
    <row r="106" spans="1:3" s="2" customFormat="1" x14ac:dyDescent="0.25">
      <c r="A106" s="98"/>
      <c r="B106" s="2" t="s">
        <v>17</v>
      </c>
    </row>
    <row r="107" spans="1:3" s="2" customFormat="1" x14ac:dyDescent="0.25">
      <c r="A107" s="98"/>
      <c r="B107" s="2" t="s">
        <v>19</v>
      </c>
    </row>
    <row r="108" spans="1:3" s="2" customFormat="1" x14ac:dyDescent="0.25">
      <c r="A108" s="99" t="s">
        <v>23</v>
      </c>
      <c r="B108" s="2" t="s">
        <v>20</v>
      </c>
    </row>
    <row r="109" spans="1:3" s="2" customFormat="1" x14ac:dyDescent="0.25">
      <c r="A109" s="99"/>
      <c r="B109" s="2" t="s">
        <v>21</v>
      </c>
    </row>
    <row r="110" spans="1:3" s="2" customFormat="1" x14ac:dyDescent="0.25">
      <c r="A110" s="99"/>
      <c r="B110" s="2" t="s">
        <v>24</v>
      </c>
    </row>
    <row r="111" spans="1:3" s="2" customFormat="1" x14ac:dyDescent="0.25"/>
    <row r="112" spans="1:3" s="2" customFormat="1" x14ac:dyDescent="0.25"/>
    <row r="113" spans="2:2" s="2" customFormat="1" x14ac:dyDescent="0.25">
      <c r="B113" s="2" t="s">
        <v>60</v>
      </c>
    </row>
    <row r="114" spans="2:2" s="2" customFormat="1" x14ac:dyDescent="0.25">
      <c r="B114" s="2" t="s">
        <v>61</v>
      </c>
    </row>
    <row r="115" spans="2:2" s="2" customFormat="1" x14ac:dyDescent="0.25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b6dfc-5474-4b7d-b364-6f070922287c"/>
    <ds:schemaRef ds:uri="750f6f1f-9bb1-40b9-9a00-07f0a3db6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A930E-23FD-4712-BF6C-3F3113E32CA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50f6f1f-9bb1-40b9-9a00-07f0a3db6db1"/>
    <ds:schemaRef ds:uri="http://purl.org/dc/terms/"/>
    <ds:schemaRef ds:uri="aecb6dfc-5474-4b7d-b364-6f070922287c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FY1399_YTD_Actual</vt:lpstr>
      <vt:lpstr>Charts</vt:lpstr>
      <vt:lpstr>Targets &amp; historical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Mohammad Seddiq</cp:lastModifiedBy>
  <cp:lastPrinted>2019-05-05T12:02:05Z</cp:lastPrinted>
  <dcterms:created xsi:type="dcterms:W3CDTF">2019-04-01T07:29:16Z</dcterms:created>
  <dcterms:modified xsi:type="dcterms:W3CDTF">2020-10-24T06:29:56Z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